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0" yWindow="75" windowWidth="12120" windowHeight="7380"/>
  </bookViews>
  <sheets>
    <sheet name="Mar 4" sheetId="48" r:id="rId1"/>
    <sheet name="Feb 5" sheetId="47" r:id="rId2"/>
    <sheet name="Nov 26" sheetId="43" r:id="rId3"/>
  </sheets>
  <definedNames>
    <definedName name="_xlnm._FilterDatabase" localSheetId="1" hidden="1">'Feb 5'!$B$5:$EK$43</definedName>
    <definedName name="_xlnm._FilterDatabase" localSheetId="0" hidden="1">'Mar 4'!$A$5:$FZ$57</definedName>
    <definedName name="_xlnm._FilterDatabase" localSheetId="2" hidden="1">'Nov 26'!$A$5:$DI$5</definedName>
    <definedName name="_xlnm.Print_Area" localSheetId="1">'Feb 5'!$B$4:$DF$38</definedName>
    <definedName name="_xlnm.Print_Area" localSheetId="0">'Mar 4'!$B$4:$EV$24</definedName>
    <definedName name="_xlnm.Print_Area" localSheetId="2">'Nov 26'!$B$4:$E$6</definedName>
    <definedName name="_xlnm.Print_Titles" localSheetId="1">'Feb 5'!$1:$5</definedName>
    <definedName name="_xlnm.Print_Titles" localSheetId="0">'Mar 4'!$1:$5</definedName>
    <definedName name="_xlnm.Print_Titles" localSheetId="2">'Nov 26'!$1:$5</definedName>
  </definedNames>
  <calcPr calcId="145621"/>
</workbook>
</file>

<file path=xl/calcChain.xml><?xml version="1.0" encoding="utf-8"?>
<calcChain xmlns="http://schemas.openxmlformats.org/spreadsheetml/2006/main">
  <c r="FT56" i="48" l="1"/>
  <c r="FS56" i="48"/>
  <c r="FM56" i="48"/>
  <c r="FT55" i="48"/>
  <c r="FS55" i="48"/>
  <c r="FM55" i="48"/>
  <c r="FT54" i="48"/>
  <c r="FS54" i="48"/>
  <c r="FM54" i="48"/>
  <c r="FT53" i="48"/>
  <c r="FS53" i="48"/>
  <c r="FM53" i="48"/>
  <c r="FT52" i="48"/>
  <c r="FS52" i="48"/>
  <c r="FN52" i="48"/>
  <c r="FM52" i="48"/>
  <c r="FS51" i="48"/>
  <c r="FN51" i="48"/>
  <c r="FT51" i="48" s="1"/>
  <c r="FM51" i="48"/>
  <c r="FS50" i="48"/>
  <c r="FN50" i="48"/>
  <c r="FT50" i="48" s="1"/>
  <c r="FM50" i="48"/>
  <c r="FS49" i="48"/>
  <c r="FN49" i="48"/>
  <c r="FT49" i="48" s="1"/>
  <c r="FM49" i="48"/>
  <c r="FS48" i="48"/>
  <c r="FN48" i="48"/>
  <c r="FT48" i="48" s="1"/>
  <c r="FM48" i="48"/>
  <c r="FS47" i="48"/>
  <c r="FN47" i="48"/>
  <c r="FT47" i="48" s="1"/>
  <c r="FM47" i="48"/>
  <c r="FS46" i="48"/>
  <c r="FN46" i="48"/>
  <c r="FT46" i="48" s="1"/>
  <c r="FM46" i="48"/>
  <c r="FS45" i="48"/>
  <c r="FN45" i="48"/>
  <c r="FT45" i="48" s="1"/>
  <c r="FM45" i="48"/>
  <c r="FS44" i="48"/>
  <c r="FN44" i="48"/>
  <c r="FT44" i="48" s="1"/>
  <c r="FM44" i="48"/>
  <c r="FS43" i="48"/>
  <c r="FN43" i="48"/>
  <c r="FT43" i="48" s="1"/>
  <c r="FM43" i="48"/>
  <c r="FS42" i="48"/>
  <c r="FN42" i="48"/>
  <c r="FT42" i="48" s="1"/>
  <c r="FM42" i="48"/>
  <c r="FS41" i="48"/>
  <c r="FN41" i="48"/>
  <c r="FT41" i="48" s="1"/>
  <c r="FM41" i="48"/>
  <c r="FS40" i="48"/>
  <c r="FN40" i="48"/>
  <c r="FT40" i="48" s="1"/>
  <c r="FM40" i="48"/>
  <c r="FS39" i="48"/>
  <c r="FN39" i="48"/>
  <c r="FT39" i="48" s="1"/>
  <c r="FM39" i="48"/>
  <c r="FS38" i="48"/>
  <c r="FN38" i="48"/>
  <c r="FT38" i="48" s="1"/>
  <c r="FM38" i="48"/>
  <c r="FT37" i="48"/>
  <c r="FS37" i="48"/>
  <c r="FN37" i="48"/>
  <c r="FM37" i="48"/>
  <c r="FT36" i="48"/>
  <c r="FS36" i="48"/>
  <c r="FN36" i="48"/>
  <c r="FM36" i="48"/>
  <c r="FS35" i="48"/>
  <c r="FN35" i="48"/>
  <c r="FT35" i="48" s="1"/>
  <c r="FM35" i="48"/>
  <c r="FS34" i="48"/>
  <c r="FN34" i="48"/>
  <c r="FT34" i="48" s="1"/>
  <c r="FM34" i="48"/>
  <c r="FS33" i="48"/>
  <c r="FN33" i="48"/>
  <c r="FT33" i="48" s="1"/>
  <c r="FM33" i="48"/>
  <c r="FS32" i="48"/>
  <c r="FN32" i="48"/>
  <c r="FT32" i="48" s="1"/>
  <c r="FM32" i="48"/>
  <c r="FS31" i="48"/>
  <c r="FN31" i="48"/>
  <c r="FT31" i="48" s="1"/>
  <c r="FM31" i="48"/>
  <c r="FS30" i="48"/>
  <c r="FN30" i="48"/>
  <c r="FT30" i="48" s="1"/>
  <c r="FM30" i="48"/>
  <c r="FS29" i="48"/>
  <c r="FN29" i="48"/>
  <c r="FT29" i="48" s="1"/>
  <c r="FM29" i="48"/>
  <c r="FS28" i="48"/>
  <c r="FN28" i="48"/>
  <c r="FT28" i="48" s="1"/>
  <c r="FM28" i="48"/>
  <c r="FS27" i="48"/>
  <c r="FN27" i="48"/>
  <c r="FT27" i="48" s="1"/>
  <c r="FM27" i="48"/>
  <c r="FS26" i="48"/>
  <c r="FN26" i="48"/>
  <c r="FT26" i="48" s="1"/>
  <c r="FM26" i="48"/>
  <c r="FS25" i="48"/>
  <c r="FN25" i="48"/>
  <c r="FT25" i="48" s="1"/>
  <c r="FM25" i="48"/>
  <c r="FS24" i="48"/>
  <c r="FN24" i="48"/>
  <c r="FT24" i="48" s="1"/>
  <c r="FM24" i="48"/>
  <c r="FT6" i="48"/>
  <c r="FS6" i="48"/>
  <c r="FM6" i="48"/>
  <c r="EE43" i="47" l="1"/>
  <c r="DZ43" i="47"/>
  <c r="EF43" i="47" s="1"/>
  <c r="DY43" i="47"/>
  <c r="EE42" i="47"/>
  <c r="DZ42" i="47"/>
  <c r="EF42" i="47" s="1"/>
  <c r="DY42" i="47"/>
  <c r="EE41" i="47"/>
  <c r="DZ41" i="47"/>
  <c r="EF41" i="47" s="1"/>
  <c r="DY41" i="47"/>
  <c r="EE40" i="47"/>
  <c r="DZ40" i="47"/>
  <c r="EF40" i="47" s="1"/>
  <c r="DY40" i="47"/>
  <c r="EE39" i="47"/>
  <c r="DZ39" i="47"/>
  <c r="EF39" i="47" s="1"/>
  <c r="DY39" i="47"/>
  <c r="EE38" i="47"/>
  <c r="DZ38" i="47"/>
  <c r="EF38" i="47" s="1"/>
  <c r="DY38" i="47"/>
  <c r="EE37" i="47"/>
  <c r="DZ37" i="47"/>
  <c r="EF37" i="47" s="1"/>
  <c r="DY37" i="47"/>
  <c r="EE36" i="47"/>
  <c r="DZ36" i="47"/>
  <c r="EF36" i="47" s="1"/>
  <c r="DY36" i="47"/>
  <c r="EE35" i="47"/>
  <c r="DZ35" i="47"/>
  <c r="EF35" i="47" s="1"/>
  <c r="DY35" i="47"/>
  <c r="EE34" i="47"/>
  <c r="DZ34" i="47"/>
  <c r="EF34" i="47" s="1"/>
  <c r="DY34" i="47"/>
  <c r="EE33" i="47"/>
  <c r="DZ33" i="47"/>
  <c r="EF33" i="47" s="1"/>
  <c r="DY33" i="47"/>
  <c r="EE32" i="47"/>
  <c r="DZ32" i="47"/>
  <c r="EF32" i="47" s="1"/>
  <c r="DY32" i="47"/>
  <c r="EE31" i="47"/>
  <c r="DZ31" i="47"/>
  <c r="EF31" i="47" s="1"/>
  <c r="DY31" i="47"/>
  <c r="EE30" i="47"/>
  <c r="DZ30" i="47"/>
  <c r="EF30" i="47" s="1"/>
  <c r="DY30" i="47"/>
  <c r="EE29" i="47"/>
  <c r="DZ29" i="47"/>
  <c r="EF29" i="47" s="1"/>
  <c r="DY29" i="47"/>
  <c r="EE28" i="47"/>
  <c r="DZ28" i="47"/>
  <c r="EF28" i="47" s="1"/>
  <c r="DY28" i="47"/>
  <c r="Q28" i="47"/>
  <c r="EE27" i="47"/>
  <c r="DZ27" i="47"/>
  <c r="EF27" i="47" s="1"/>
  <c r="DY27" i="47"/>
  <c r="EE26" i="47"/>
  <c r="DZ26" i="47"/>
  <c r="EF26" i="47" s="1"/>
  <c r="DY26" i="47"/>
  <c r="EE25" i="47"/>
  <c r="DZ25" i="47"/>
  <c r="EF25" i="47" s="1"/>
  <c r="DY25" i="47"/>
  <c r="EE24" i="47"/>
  <c r="DZ24" i="47"/>
  <c r="EF24" i="47" s="1"/>
  <c r="DY24" i="47"/>
  <c r="EE23" i="47"/>
  <c r="DZ23" i="47"/>
  <c r="EF23" i="47" s="1"/>
  <c r="DY23" i="47"/>
  <c r="EE22" i="47"/>
  <c r="DZ22" i="47"/>
  <c r="EF22" i="47" s="1"/>
  <c r="DY22" i="47"/>
  <c r="EE21" i="47"/>
  <c r="DZ21" i="47"/>
  <c r="EF21" i="47" s="1"/>
  <c r="DY21" i="47"/>
  <c r="EE20" i="47"/>
  <c r="DZ20" i="47"/>
  <c r="EF20" i="47" s="1"/>
  <c r="DY20" i="47"/>
  <c r="EE19" i="47"/>
  <c r="DZ19" i="47"/>
  <c r="EF19" i="47" s="1"/>
  <c r="DY19" i="47"/>
  <c r="EE18" i="47"/>
  <c r="DZ18" i="47"/>
  <c r="EF18" i="47" s="1"/>
  <c r="DY18" i="47"/>
  <c r="EE17" i="47"/>
  <c r="DZ17" i="47"/>
  <c r="EF17" i="47" s="1"/>
  <c r="DX17" i="47"/>
  <c r="DW17" i="47"/>
  <c r="DV17" i="47"/>
  <c r="DO17" i="47"/>
  <c r="DN17" i="47"/>
  <c r="EE16" i="47"/>
  <c r="DZ16" i="47"/>
  <c r="EF16" i="47" s="1"/>
  <c r="DX16" i="47"/>
  <c r="DW16" i="47"/>
  <c r="DV16" i="47"/>
  <c r="DO16" i="47"/>
  <c r="DN16" i="47"/>
  <c r="EF15" i="47"/>
  <c r="EE15" i="47"/>
  <c r="DY15" i="47"/>
  <c r="EF14" i="47"/>
  <c r="EE14" i="47"/>
  <c r="DY14" i="47"/>
  <c r="EF13" i="47"/>
  <c r="EE13" i="47"/>
  <c r="DY13" i="47"/>
  <c r="EF12" i="47"/>
  <c r="EE12" i="47"/>
  <c r="DY12" i="47"/>
  <c r="EF11" i="47"/>
  <c r="EE11" i="47"/>
  <c r="DY11" i="47"/>
  <c r="EF10" i="47"/>
  <c r="EE10" i="47"/>
  <c r="DY10" i="47"/>
  <c r="EE9" i="47"/>
  <c r="DZ9" i="47"/>
  <c r="EF9" i="47" s="1"/>
  <c r="DY9" i="47"/>
  <c r="EF8" i="47"/>
  <c r="EE8" i="47"/>
  <c r="DY8" i="47"/>
  <c r="EF7" i="47"/>
  <c r="EE7" i="47"/>
  <c r="DY7" i="47"/>
  <c r="EF6" i="47"/>
  <c r="EE6" i="47"/>
  <c r="DY6" i="47"/>
  <c r="DY17" i="47" l="1"/>
  <c r="DY16" i="47"/>
  <c r="DD18" i="43"/>
  <c r="DC18" i="43"/>
  <c r="CW18" i="43"/>
  <c r="DC17" i="43"/>
  <c r="CX17" i="43"/>
  <c r="DD17" i="43" s="1"/>
  <c r="CW17" i="43"/>
  <c r="DD16" i="43"/>
  <c r="DC16" i="43"/>
  <c r="CW16" i="43"/>
  <c r="DC15" i="43"/>
  <c r="CX15" i="43"/>
  <c r="DD15" i="43" s="1"/>
  <c r="CW15" i="43"/>
  <c r="DD14" i="43"/>
  <c r="DC14" i="43"/>
  <c r="CW14" i="43"/>
  <c r="DD13" i="43"/>
  <c r="DC13" i="43"/>
  <c r="CW13" i="43"/>
  <c r="DD12" i="43"/>
  <c r="DC12" i="43"/>
  <c r="CX12" i="43"/>
  <c r="CW12" i="43"/>
  <c r="DD11" i="43"/>
  <c r="DC11" i="43"/>
  <c r="CW11" i="43"/>
  <c r="DD10" i="43"/>
  <c r="DC10" i="43"/>
  <c r="CW10" i="43"/>
  <c r="DD9" i="43"/>
  <c r="DC9" i="43"/>
  <c r="CW9" i="43"/>
  <c r="DD8" i="43"/>
  <c r="DC8" i="43"/>
  <c r="CW8" i="43"/>
  <c r="DD7" i="43"/>
  <c r="DC7" i="43"/>
  <c r="CW7" i="43"/>
  <c r="DD6" i="43"/>
  <c r="DC6" i="43"/>
  <c r="CW6" i="43"/>
</calcChain>
</file>

<file path=xl/comments1.xml><?xml version="1.0" encoding="utf-8"?>
<comments xmlns="http://schemas.openxmlformats.org/spreadsheetml/2006/main">
  <authors>
    <author>Clay, Rick J.</author>
  </authors>
  <commentList>
    <comment ref="ET5" authorId="0">
      <text>
        <r>
          <rPr>
            <b/>
            <sz val="9"/>
            <color indexed="81"/>
            <rFont val="Tahoma"/>
            <family val="2"/>
          </rPr>
          <t>Environmental Handling Charge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Clay, Rick J.</author>
  </authors>
  <commentList>
    <comment ref="DF5" authorId="0">
      <text>
        <r>
          <rPr>
            <b/>
            <sz val="9"/>
            <color indexed="81"/>
            <rFont val="Tahoma"/>
            <family val="2"/>
          </rPr>
          <t>Environmental Handling Charge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Clay, Rick J.</author>
  </authors>
  <commentList>
    <comment ref="CD5" authorId="0">
      <text>
        <r>
          <rPr>
            <b/>
            <sz val="9"/>
            <color indexed="81"/>
            <rFont val="Tahoma"/>
            <family val="2"/>
          </rPr>
          <t>Environmental Handling Charge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<sst xmlns="http://schemas.openxmlformats.org/spreadsheetml/2006/main" count="5010" uniqueCount="1816">
  <si>
    <t>Part Number</t>
  </si>
  <si>
    <t>Primary Application Information</t>
  </si>
  <si>
    <t>Description (Filter Type)</t>
  </si>
  <si>
    <t>OE Ref Mfg #1</t>
  </si>
  <si>
    <t>OE Ref Mfg #2</t>
  </si>
  <si>
    <t>OE Ref Mfg #3</t>
  </si>
  <si>
    <t>OE 2  Part #</t>
  </si>
  <si>
    <t>OE 1 Part #</t>
  </si>
  <si>
    <t>Baldwin</t>
  </si>
  <si>
    <t>Carquest</t>
  </si>
  <si>
    <t>Donaldson</t>
  </si>
  <si>
    <t>Fleetguard</t>
  </si>
  <si>
    <t>Hastings</t>
  </si>
  <si>
    <t>Wix</t>
  </si>
  <si>
    <t>Luberfiner</t>
  </si>
  <si>
    <t>OE Cross Reference Information</t>
  </si>
  <si>
    <t>Competitive Cross Reference Information</t>
  </si>
  <si>
    <t>General Part Information</t>
  </si>
  <si>
    <t>UPC Code</t>
  </si>
  <si>
    <t xml:space="preserve"> Bar Code Information</t>
  </si>
  <si>
    <t>Jobber</t>
  </si>
  <si>
    <t>Unit Box Information</t>
  </si>
  <si>
    <t>Length</t>
  </si>
  <si>
    <t>Width</t>
  </si>
  <si>
    <t>Height</t>
  </si>
  <si>
    <t>Cube</t>
  </si>
  <si>
    <t>Weight</t>
  </si>
  <si>
    <t>Carton Information</t>
  </si>
  <si>
    <t>Carton Qty</t>
  </si>
  <si>
    <t>Cartons/Tier</t>
  </si>
  <si>
    <t>Tiers Per Pallet</t>
  </si>
  <si>
    <t>Pallet Quantity</t>
  </si>
  <si>
    <t>Pallet Weight</t>
  </si>
  <si>
    <t>Other Data</t>
  </si>
  <si>
    <t>Country of Origin</t>
  </si>
  <si>
    <t>Champ</t>
  </si>
  <si>
    <t>Mann / Hummel</t>
  </si>
  <si>
    <t>Purolator</t>
  </si>
  <si>
    <t>Service Champ</t>
  </si>
  <si>
    <t>Warner</t>
  </si>
  <si>
    <t>Freight Class</t>
  </si>
  <si>
    <t>Popularity  Rank</t>
  </si>
  <si>
    <t>VIO Estimate</t>
  </si>
  <si>
    <t>Harmonized Tariff Code</t>
  </si>
  <si>
    <t>Branded Packaging</t>
  </si>
  <si>
    <t>NAPA</t>
  </si>
  <si>
    <t>Bosch</t>
  </si>
  <si>
    <t>Firestone</t>
  </si>
  <si>
    <t>K&amp;N</t>
  </si>
  <si>
    <t>Mobil 1</t>
  </si>
  <si>
    <t>Motorcraft</t>
  </si>
  <si>
    <t>Hengst</t>
  </si>
  <si>
    <t>Fram</t>
  </si>
  <si>
    <t>OE Ref Mfg #4</t>
  </si>
  <si>
    <t>I 2 of 5 Code</t>
  </si>
  <si>
    <t>OE 3  Part #</t>
  </si>
  <si>
    <t>OE 4  Part #</t>
  </si>
  <si>
    <t>OE Ref Mfg #5</t>
  </si>
  <si>
    <t>OE 5  Part #</t>
  </si>
  <si>
    <t>OE Ref Mfg #6</t>
  </si>
  <si>
    <t>OE   Part #</t>
  </si>
  <si>
    <t>Yes</t>
  </si>
  <si>
    <t>8421.31.0000</t>
  </si>
  <si>
    <t>Canada</t>
  </si>
  <si>
    <t>HD</t>
  </si>
  <si>
    <t>2014 DISTRIBUTOR PRICE CORRECTION</t>
  </si>
  <si>
    <t>Price Change Effective Date</t>
  </si>
  <si>
    <t>Revised Price</t>
  </si>
  <si>
    <t>Status</t>
  </si>
  <si>
    <t>Revision</t>
  </si>
  <si>
    <t>PART NUMBER UPDATES</t>
  </si>
  <si>
    <t>OE Ref Mfg #7</t>
  </si>
  <si>
    <t>PV or HD</t>
  </si>
  <si>
    <t>1 Unit Box = 1 Carton</t>
  </si>
  <si>
    <t>Price  Information</t>
  </si>
  <si>
    <t>STP</t>
  </si>
  <si>
    <t>Jobber Price Was</t>
  </si>
  <si>
    <t>Filter Dimensions</t>
  </si>
  <si>
    <t>OD</t>
  </si>
  <si>
    <t>ID</t>
  </si>
  <si>
    <t>LH11006V</t>
  </si>
  <si>
    <t>LH11016V</t>
  </si>
  <si>
    <t>LH11033V</t>
  </si>
  <si>
    <t>LH6649V</t>
  </si>
  <si>
    <t xml:space="preserve">LH11030V </t>
  </si>
  <si>
    <t>LH6861V</t>
  </si>
  <si>
    <t>LH9264V</t>
  </si>
  <si>
    <t>LH11005V</t>
  </si>
  <si>
    <t>LH11020V</t>
  </si>
  <si>
    <t>LH11010V</t>
  </si>
  <si>
    <t>LH11017V</t>
  </si>
  <si>
    <t>LH11036V</t>
  </si>
  <si>
    <t>LH5181V</t>
  </si>
  <si>
    <t>Hydraulic Element</t>
  </si>
  <si>
    <t>HYDAC/HYCON</t>
  </si>
  <si>
    <t>0110R010BN4HCV</t>
  </si>
  <si>
    <t>038568741592</t>
  </si>
  <si>
    <t>10038568741599</t>
  </si>
  <si>
    <t>038568741585</t>
  </si>
  <si>
    <t>10038568741582</t>
  </si>
  <si>
    <t>038568741608</t>
  </si>
  <si>
    <t>10038568741605</t>
  </si>
  <si>
    <t>038568741653</t>
  </si>
  <si>
    <t>10038568741650</t>
  </si>
  <si>
    <t>038568741660</t>
  </si>
  <si>
    <t>10038568741667</t>
  </si>
  <si>
    <t>MP FILTRI</t>
  </si>
  <si>
    <t>MF1801A10NB</t>
  </si>
  <si>
    <t>PARKER</t>
  </si>
  <si>
    <t>G01299</t>
  </si>
  <si>
    <t>SCHROEDER</t>
  </si>
  <si>
    <t>18LZ10</t>
  </si>
  <si>
    <t>0030D020BN3HCV</t>
  </si>
  <si>
    <t>INTERNORMEN</t>
  </si>
  <si>
    <t>01E3010VG30EV</t>
  </si>
  <si>
    <t>MF1003P10NB</t>
  </si>
  <si>
    <t>MF4002A10NB</t>
  </si>
  <si>
    <t>STAUFF</t>
  </si>
  <si>
    <t>SE070C10B</t>
  </si>
  <si>
    <t>MF1001P10NB</t>
  </si>
  <si>
    <t>G01950</t>
  </si>
  <si>
    <t>370L110H</t>
  </si>
  <si>
    <t>MF1801P10NB</t>
  </si>
  <si>
    <t>038568741684</t>
  </si>
  <si>
    <t>10038568741681</t>
  </si>
  <si>
    <t>038568741691</t>
  </si>
  <si>
    <t>10038568741698</t>
  </si>
  <si>
    <t>038568741714</t>
  </si>
  <si>
    <t>10038568741711</t>
  </si>
  <si>
    <t>038568741721</t>
  </si>
  <si>
    <t>10038568741728</t>
  </si>
  <si>
    <t>038568741707</t>
  </si>
  <si>
    <t>10038568741704</t>
  </si>
  <si>
    <t>038568741677</t>
  </si>
  <si>
    <t>10038568741674</t>
  </si>
  <si>
    <t>038568741646</t>
  </si>
  <si>
    <t>10038568741643</t>
  </si>
  <si>
    <t>PT8997-MPG</t>
  </si>
  <si>
    <t>P171537</t>
  </si>
  <si>
    <t>F18B10</t>
  </si>
  <si>
    <t>FAI FILTRI</t>
  </si>
  <si>
    <t>HEK0230195ASFG010VVB</t>
  </si>
  <si>
    <t>IKRON</t>
  </si>
  <si>
    <t>TIE2010A</t>
  </si>
  <si>
    <t>LHA</t>
  </si>
  <si>
    <t>R041EAR122N2</t>
  </si>
  <si>
    <t>MAHLE/PUROLATOR/FACET</t>
  </si>
  <si>
    <t>MP1801RN2010</t>
  </si>
  <si>
    <t>OE Ref Mfg #8</t>
  </si>
  <si>
    <t>OE Ref Mfg #9</t>
  </si>
  <si>
    <t>RE50FD1</t>
  </si>
  <si>
    <t>SOFIMA HYDRAULICS</t>
  </si>
  <si>
    <t>CRE050FD1</t>
  </si>
  <si>
    <t>UFI</t>
  </si>
  <si>
    <t>ERA41NFC</t>
  </si>
  <si>
    <t>OE Ref Mfg #10</t>
  </si>
  <si>
    <t>OE Ref Mfg #11</t>
  </si>
  <si>
    <t>WOODGATE</t>
  </si>
  <si>
    <t>WGH9533</t>
  </si>
  <si>
    <t>CR200G</t>
  </si>
  <si>
    <t>OMT</t>
  </si>
  <si>
    <t>OE Ref Mfg #12</t>
  </si>
  <si>
    <t>CR171F10R</t>
  </si>
  <si>
    <t>OE Ref Mfg #13</t>
  </si>
  <si>
    <t>HHC01277</t>
  </si>
  <si>
    <t>HY-PRO</t>
  </si>
  <si>
    <t>HP170L540WV</t>
  </si>
  <si>
    <t>30P0EAM403F1</t>
  </si>
  <si>
    <t>P560401</t>
  </si>
  <si>
    <t>H18L010BN</t>
  </si>
  <si>
    <t>2067792</t>
  </si>
  <si>
    <t>50818R10BN</t>
  </si>
  <si>
    <t>02067792</t>
  </si>
  <si>
    <t>18LS7</t>
  </si>
  <si>
    <t>SCHUPP</t>
  </si>
  <si>
    <t>HY9388</t>
  </si>
  <si>
    <t>VICKERS</t>
  </si>
  <si>
    <t>737397</t>
  </si>
  <si>
    <t>BEHRINGER</t>
  </si>
  <si>
    <t>BE30P25AV</t>
  </si>
  <si>
    <t>2067879</t>
  </si>
  <si>
    <t>02067879</t>
  </si>
  <si>
    <t>0030D020BN4HCV</t>
  </si>
  <si>
    <t>0030D020BNHCV</t>
  </si>
  <si>
    <t>0030D020BNHC</t>
  </si>
  <si>
    <t>HP03DNL425MV</t>
  </si>
  <si>
    <t>0030EAM202F1</t>
  </si>
  <si>
    <t>0030EAM252F1</t>
  </si>
  <si>
    <t>938245Q</t>
  </si>
  <si>
    <t>QUALITY FILTRATION</t>
  </si>
  <si>
    <t>QH030DA25V</t>
  </si>
  <si>
    <t>SBF0030DS15V</t>
  </si>
  <si>
    <t>OE Ref Mfg #14</t>
  </si>
  <si>
    <t>OE Ref Mfg #15</t>
  </si>
  <si>
    <t>OE Ref Mfg #16</t>
  </si>
  <si>
    <t>SBF0030DZ25V</t>
  </si>
  <si>
    <t>2067837</t>
  </si>
  <si>
    <t>02067837</t>
  </si>
  <si>
    <t>0110R010BN3HCV</t>
  </si>
  <si>
    <t>HP06RNL712MB</t>
  </si>
  <si>
    <t>0110EAR122F1</t>
  </si>
  <si>
    <t>938267Q</t>
  </si>
  <si>
    <t>QH110RA12V</t>
  </si>
  <si>
    <t>PT9264</t>
  </si>
  <si>
    <t>BOSCH</t>
  </si>
  <si>
    <t>1457431608</t>
  </si>
  <si>
    <t>DONALDSON/FBO/DCI</t>
  </si>
  <si>
    <t>P171837</t>
  </si>
  <si>
    <t>P171840</t>
  </si>
  <si>
    <t>F12P10</t>
  </si>
  <si>
    <t>HHC03612</t>
  </si>
  <si>
    <t>HEK0220201ASRP010VMB</t>
  </si>
  <si>
    <t>R033EAR101N1</t>
  </si>
  <si>
    <t>MP1003RN1010</t>
  </si>
  <si>
    <t>CRE030CD1</t>
  </si>
  <si>
    <t>RE30CD1</t>
  </si>
  <si>
    <t>ERA33NCC</t>
  </si>
  <si>
    <t>WGH1991</t>
  </si>
  <si>
    <t>BE30P12AV</t>
  </si>
  <si>
    <t>BE30P12A</t>
  </si>
  <si>
    <t>P170599</t>
  </si>
  <si>
    <t>HF6861</t>
  </si>
  <si>
    <t>2056513</t>
  </si>
  <si>
    <t>0030D010BN3HCV</t>
  </si>
  <si>
    <t>02056513</t>
  </si>
  <si>
    <t>0030D010BN4HCV</t>
  </si>
  <si>
    <t>0030D010BNHC</t>
  </si>
  <si>
    <t>0030D010BNHCV</t>
  </si>
  <si>
    <t>2055898</t>
  </si>
  <si>
    <t>0030D010BN3HC</t>
  </si>
  <si>
    <t>0030D010BN4HC</t>
  </si>
  <si>
    <t>HP03DNL412MV</t>
  </si>
  <si>
    <t>HP03DNL412MB</t>
  </si>
  <si>
    <t>314722</t>
  </si>
  <si>
    <t>OE Ref Mfg #19</t>
  </si>
  <si>
    <t>OE Ref Mfg #20</t>
  </si>
  <si>
    <t>OE Ref Mfg #18</t>
  </si>
  <si>
    <t>OE Ref Mfg #17</t>
  </si>
  <si>
    <t>316650</t>
  </si>
  <si>
    <t>01E3016VG30EV</t>
  </si>
  <si>
    <t>LIEBHERR</t>
  </si>
  <si>
    <t>570584808</t>
  </si>
  <si>
    <t>OE Ref Mfg #21</t>
  </si>
  <si>
    <t>OE Ref Mfg #22</t>
  </si>
  <si>
    <t>0030EAM122F1</t>
  </si>
  <si>
    <t>NORMAN</t>
  </si>
  <si>
    <t>HYU604</t>
  </si>
  <si>
    <t>938244Q</t>
  </si>
  <si>
    <t>OE Ref Mfg #23</t>
  </si>
  <si>
    <t>OE Ref Mfg #24</t>
  </si>
  <si>
    <t>OE Ref Mfg #25</t>
  </si>
  <si>
    <t>OE Ref Mfg #26</t>
  </si>
  <si>
    <t>OE Ref Mfg #27</t>
  </si>
  <si>
    <t>PR3033</t>
  </si>
  <si>
    <t>QH030DA12V</t>
  </si>
  <si>
    <t>SBF0030DS7V</t>
  </si>
  <si>
    <t>SBF0030DZ10V</t>
  </si>
  <si>
    <t>SE008E10B</t>
  </si>
  <si>
    <t>F40B10</t>
  </si>
  <si>
    <t>F41B10</t>
  </si>
  <si>
    <t>HHC01365</t>
  </si>
  <si>
    <t>HHC01325</t>
  </si>
  <si>
    <t>HEK0540195ASFG010VMB</t>
  </si>
  <si>
    <t>HEK0540195FSFG010VMB</t>
  </si>
  <si>
    <t>TIE2410A2</t>
  </si>
  <si>
    <t>510669108</t>
  </si>
  <si>
    <t>510669208</t>
  </si>
  <si>
    <t>MF4002A10HB</t>
  </si>
  <si>
    <t>RE100FD1</t>
  </si>
  <si>
    <t>TE150FD1</t>
  </si>
  <si>
    <t>CRE100FD1</t>
  </si>
  <si>
    <t>ERA52NFC</t>
  </si>
  <si>
    <t>WGH9557</t>
  </si>
  <si>
    <t>PT8950-MPG</t>
  </si>
  <si>
    <t>P171580</t>
  </si>
  <si>
    <t>F75B25</t>
  </si>
  <si>
    <t>HF35220</t>
  </si>
  <si>
    <t>R065EAR202N6</t>
  </si>
  <si>
    <t>R065EAR252N6</t>
  </si>
  <si>
    <t>R065EAR202F6</t>
  </si>
  <si>
    <t>MF7501A25HB</t>
  </si>
  <si>
    <t>943742Q</t>
  </si>
  <si>
    <t>RE200FV1</t>
  </si>
  <si>
    <t>CRE200FV1</t>
  </si>
  <si>
    <t>WGH9592</t>
  </si>
  <si>
    <t>84879</t>
  </si>
  <si>
    <t>7879</t>
  </si>
  <si>
    <t>57879</t>
  </si>
  <si>
    <t>PT9180</t>
  </si>
  <si>
    <t>1457431601</t>
  </si>
  <si>
    <t>P171521</t>
  </si>
  <si>
    <t>P171527</t>
  </si>
  <si>
    <t>F6P10</t>
  </si>
  <si>
    <t>HF35201</t>
  </si>
  <si>
    <t>HEK0220077ASSP010VVB</t>
  </si>
  <si>
    <t>HHC03554</t>
  </si>
  <si>
    <t>HEK0220077ASSP010VMB</t>
  </si>
  <si>
    <t>TIE16101</t>
  </si>
  <si>
    <t>MP1001RN1010</t>
  </si>
  <si>
    <t>U7009</t>
  </si>
  <si>
    <t>CR65A</t>
  </si>
  <si>
    <t>CR111C10R</t>
  </si>
  <si>
    <t>3TB10</t>
  </si>
  <si>
    <t>RE15CD1</t>
  </si>
  <si>
    <t>TE19CD1</t>
  </si>
  <si>
    <t>CRE015CD1</t>
  </si>
  <si>
    <t>RTE15D10B</t>
  </si>
  <si>
    <t>RTE25D10BS1</t>
  </si>
  <si>
    <t>ERA31NCC</t>
  </si>
  <si>
    <t>WGH9505</t>
  </si>
  <si>
    <t>P170096</t>
  </si>
  <si>
    <t>P567052</t>
  </si>
  <si>
    <t>HP310L825MV</t>
  </si>
  <si>
    <t>31P0EAM202F1</t>
  </si>
  <si>
    <t>31P0EAM252F1</t>
  </si>
  <si>
    <t>PALL</t>
  </si>
  <si>
    <t>HC2253FKT8Z</t>
  </si>
  <si>
    <t>G01950Q</t>
  </si>
  <si>
    <t>G01960</t>
  </si>
  <si>
    <t>SBF10007Z25V</t>
  </si>
  <si>
    <t>SBF10007Z25B</t>
  </si>
  <si>
    <t>P567024</t>
  </si>
  <si>
    <t>370L123H</t>
  </si>
  <si>
    <t>370Z110H</t>
  </si>
  <si>
    <t>370Z123H</t>
  </si>
  <si>
    <t>HY24068</t>
  </si>
  <si>
    <t>PT9181</t>
  </si>
  <si>
    <t>1457431604</t>
  </si>
  <si>
    <t>P171539</t>
  </si>
  <si>
    <t>F18P10</t>
  </si>
  <si>
    <t>HF35209</t>
  </si>
  <si>
    <t>FPC</t>
  </si>
  <si>
    <t>FP134174</t>
  </si>
  <si>
    <t>HEK0230195ASRP010VVB</t>
  </si>
  <si>
    <t>HEK0230195ASSP010VMB</t>
  </si>
  <si>
    <t>TIE2010</t>
  </si>
  <si>
    <t>R041EAR101N2</t>
  </si>
  <si>
    <t>MP1801RN1010</t>
  </si>
  <si>
    <t>U6167</t>
  </si>
  <si>
    <t>CR200A</t>
  </si>
  <si>
    <t>CR171C10R</t>
  </si>
  <si>
    <t>RE50CD1</t>
  </si>
  <si>
    <t>CRE050CD1</t>
  </si>
  <si>
    <t>RTE50D10B</t>
  </si>
  <si>
    <t>ERA41NCC</t>
  </si>
  <si>
    <t>WGH9532</t>
  </si>
  <si>
    <t>2014 INDUSTRIAL HYDRAULIC NEW PRODUCTS</t>
  </si>
  <si>
    <r>
      <t xml:space="preserve">Various HD Mobile &amp; Industrial </t>
    </r>
    <r>
      <rPr>
        <i/>
        <sz val="10"/>
        <rFont val="Calibri"/>
        <family val="2"/>
        <scheme val="minor"/>
      </rPr>
      <t>(See OE Cross Reference)</t>
    </r>
  </si>
  <si>
    <t>EHC (CND)</t>
  </si>
  <si>
    <t>BC (CND</t>
  </si>
  <si>
    <t>QC (CND)</t>
  </si>
  <si>
    <t>038568741622 </t>
  </si>
  <si>
    <t>10038568741629</t>
  </si>
  <si>
    <t>2015 INDUSTRIAL HYDRAULIC NEW PRODUCTS</t>
  </si>
  <si>
    <t>OE Ref Mfg #28</t>
  </si>
  <si>
    <t>OE Ref Mfg #29</t>
  </si>
  <si>
    <t>OE Ref Mfg #30</t>
  </si>
  <si>
    <t>OE Ref Mfg #31</t>
  </si>
  <si>
    <t>OE Ref Mfg #32</t>
  </si>
  <si>
    <t>OE Ref Mfg #33</t>
  </si>
  <si>
    <t>OE Ref Mfg #34</t>
  </si>
  <si>
    <t>OE Ref Mfg #35</t>
  </si>
  <si>
    <t>OE Ref Mfg #36</t>
  </si>
  <si>
    <t>OE Ref Mfg #37</t>
  </si>
  <si>
    <t>OE Ref Mfg #38</t>
  </si>
  <si>
    <t>OE Ref Mfg #39</t>
  </si>
  <si>
    <t>OE Ref Mfg #40</t>
  </si>
  <si>
    <t>OE Ref Mfg #41</t>
  </si>
  <si>
    <t>LH11018V</t>
  </si>
  <si>
    <t>0110D010BN3HCV</t>
  </si>
  <si>
    <t>BE110P12AV</t>
  </si>
  <si>
    <t>2067895</t>
  </si>
  <si>
    <t>1263302</t>
  </si>
  <si>
    <t>01263302</t>
  </si>
  <si>
    <t>02067895</t>
  </si>
  <si>
    <t>0110D010BN4HCV</t>
  </si>
  <si>
    <t>HP06DNL712MV</t>
  </si>
  <si>
    <t>0110EAM122F1</t>
  </si>
  <si>
    <t>QH110DA12V</t>
  </si>
  <si>
    <t>REXROTH</t>
  </si>
  <si>
    <t>R900618258</t>
  </si>
  <si>
    <t>R900229751</t>
  </si>
  <si>
    <t>SBF0110DS7V</t>
  </si>
  <si>
    <t>SBF0110DZ10V</t>
  </si>
  <si>
    <t>HY13042V</t>
  </si>
  <si>
    <t>TRIBOGUARD</t>
  </si>
  <si>
    <t>110D010NV</t>
  </si>
  <si>
    <t>84872</t>
  </si>
  <si>
    <t>7872</t>
  </si>
  <si>
    <t>57872</t>
  </si>
  <si>
    <t>038568741639</t>
  </si>
  <si>
    <t>10038568741636</t>
  </si>
  <si>
    <r>
      <t xml:space="preserve">Various HD Mobile &amp; Industrial </t>
    </r>
    <r>
      <rPr>
        <i/>
        <sz val="11"/>
        <rFont val="Calibri"/>
        <family val="2"/>
        <scheme val="minor"/>
      </rPr>
      <t>(See OE Cross Reference)</t>
    </r>
  </si>
  <si>
    <t>LH9309V</t>
  </si>
  <si>
    <t>932624Q</t>
  </si>
  <si>
    <t>CATERPILLAR</t>
  </si>
  <si>
    <t>3I1717</t>
  </si>
  <si>
    <t>HP170L512MV</t>
  </si>
  <si>
    <t>30P0EAM122F1</t>
  </si>
  <si>
    <t>U428</t>
  </si>
  <si>
    <t>HC2256FKS6Z</t>
  </si>
  <si>
    <t>G01301</t>
  </si>
  <si>
    <t>G01301Q</t>
  </si>
  <si>
    <t>SANDVIK</t>
  </si>
  <si>
    <t>64112936</t>
  </si>
  <si>
    <t>SEPARATION TECHNOLOGIES</t>
  </si>
  <si>
    <t>ST7736</t>
  </si>
  <si>
    <t>V30PV1C10</t>
  </si>
  <si>
    <t xml:space="preserve">P170068 </t>
  </si>
  <si>
    <t>038568741776</t>
  </si>
  <si>
    <t>10038568741773</t>
  </si>
  <si>
    <t xml:space="preserve">LH7048V </t>
  </si>
  <si>
    <t>933136Q</t>
  </si>
  <si>
    <t>HP170L1025MV</t>
  </si>
  <si>
    <t>30P0EAM202F2</t>
  </si>
  <si>
    <t>30P0EAM252F2</t>
  </si>
  <si>
    <t>U485</t>
  </si>
  <si>
    <t>HC2256FKT10Z</t>
  </si>
  <si>
    <t>HC2256FKT10H</t>
  </si>
  <si>
    <t>G01942</t>
  </si>
  <si>
    <t>G01942Q</t>
  </si>
  <si>
    <t>V30PV2C20</t>
  </si>
  <si>
    <t>P170073</t>
  </si>
  <si>
    <t>038568741752</t>
  </si>
  <si>
    <t>10038568741759</t>
  </si>
  <si>
    <t>LH11003V</t>
  </si>
  <si>
    <t>943818Q</t>
  </si>
  <si>
    <t>CRH150FC1</t>
  </si>
  <si>
    <t>RH150FC1</t>
  </si>
  <si>
    <t>RUM166G06B</t>
  </si>
  <si>
    <t>ERD51NFB</t>
  </si>
  <si>
    <t>HPCU36MB</t>
  </si>
  <si>
    <t>038568741738</t>
  </si>
  <si>
    <t>10038568741735</t>
  </si>
  <si>
    <t>LH11019V</t>
  </si>
  <si>
    <t>937064Q</t>
  </si>
  <si>
    <t>DT0140D14UM</t>
  </si>
  <si>
    <t>038568741745</t>
  </si>
  <si>
    <t>10038568741742</t>
  </si>
  <si>
    <t>FINN FILTER</t>
  </si>
  <si>
    <t>LH7035V</t>
  </si>
  <si>
    <t>932691Q</t>
  </si>
  <si>
    <t>HP455L912MV</t>
  </si>
  <si>
    <t>HC2252FKS10Z</t>
  </si>
  <si>
    <t>932368</t>
  </si>
  <si>
    <t>VRF2V1C10</t>
  </si>
  <si>
    <t>P567035</t>
  </si>
  <si>
    <t>038568741851</t>
  </si>
  <si>
    <t>10038568741858</t>
  </si>
  <si>
    <t>LH11013V</t>
  </si>
  <si>
    <t>943643Q</t>
  </si>
  <si>
    <t>P320EAH124F4</t>
  </si>
  <si>
    <t>P320EAH124N4</t>
  </si>
  <si>
    <t>HP3202A10HA</t>
  </si>
  <si>
    <t>U4686</t>
  </si>
  <si>
    <t>CHP622F10YN</t>
  </si>
  <si>
    <t>CHP622GYN</t>
  </si>
  <si>
    <t>CCH32022D1</t>
  </si>
  <si>
    <t>CH3202FD21</t>
  </si>
  <si>
    <t>WGH9339</t>
  </si>
  <si>
    <t>038568741837</t>
  </si>
  <si>
    <t>10038568741834</t>
  </si>
  <si>
    <t>LH11012V</t>
  </si>
  <si>
    <t>938359Q</t>
  </si>
  <si>
    <t>HEK8540227ASFG010LCB</t>
  </si>
  <si>
    <t>HHC01922</t>
  </si>
  <si>
    <t>P320EAM122F4</t>
  </si>
  <si>
    <t>P320EAM122N4</t>
  </si>
  <si>
    <t>HP3202A10NA</t>
  </si>
  <si>
    <t>U4797</t>
  </si>
  <si>
    <t>CHP622F10XN</t>
  </si>
  <si>
    <t>CHP622GXN</t>
  </si>
  <si>
    <t>ST1822</t>
  </si>
  <si>
    <t>CCH3202FD1</t>
  </si>
  <si>
    <t>CH3202FD11</t>
  </si>
  <si>
    <t>P171744</t>
  </si>
  <si>
    <t>038568741820</t>
  </si>
  <si>
    <t>10038568741827</t>
  </si>
  <si>
    <t>LH11015V</t>
  </si>
  <si>
    <t>Z371M60NA</t>
  </si>
  <si>
    <t>P037EAM753F1</t>
  </si>
  <si>
    <t>P037EAM753N1</t>
  </si>
  <si>
    <t>HP0371M60NA</t>
  </si>
  <si>
    <t>CPM37CN</t>
  </si>
  <si>
    <t>CDM101MS1</t>
  </si>
  <si>
    <t>DM101MS1</t>
  </si>
  <si>
    <t>SME015S60B</t>
  </si>
  <si>
    <t>P171706</t>
  </si>
  <si>
    <t>038568741844 </t>
  </si>
  <si>
    <t>10038568741841</t>
  </si>
  <si>
    <t>LH11024V</t>
  </si>
  <si>
    <t>0075D010BN3HC</t>
  </si>
  <si>
    <t>1262050</t>
  </si>
  <si>
    <t>0075D010BNHC</t>
  </si>
  <si>
    <t>0075D010BNHC2</t>
  </si>
  <si>
    <t>01262050</t>
  </si>
  <si>
    <t>2070802</t>
  </si>
  <si>
    <t>02070802</t>
  </si>
  <si>
    <t>0075D010BN4HC</t>
  </si>
  <si>
    <t>MANN &amp; HUMMEL</t>
  </si>
  <si>
    <t>HD6132</t>
  </si>
  <si>
    <t>HY13461</t>
  </si>
  <si>
    <t>H075D10N</t>
  </si>
  <si>
    <t>DT0075D14UM</t>
  </si>
  <si>
    <t>P564860</t>
  </si>
  <si>
    <t>038568741899</t>
  </si>
  <si>
    <t>10038568741896</t>
  </si>
  <si>
    <t>LH11001</t>
  </si>
  <si>
    <t>PR4468</t>
  </si>
  <si>
    <t>ARGO</t>
  </si>
  <si>
    <t>V2121736</t>
  </si>
  <si>
    <t>7618260</t>
  </si>
  <si>
    <t>HY10203</t>
  </si>
  <si>
    <t>RD070E10B</t>
  </si>
  <si>
    <t>WGH1736</t>
  </si>
  <si>
    <t>PT8939-MPG</t>
  </si>
  <si>
    <t>HF35271</t>
  </si>
  <si>
    <t>LH7083</t>
  </si>
  <si>
    <t>04PI310510VG16EO</t>
  </si>
  <si>
    <t>EPPENSTEINER</t>
  </si>
  <si>
    <t>183105H10SLE000P</t>
  </si>
  <si>
    <t>183105H10XLE000P</t>
  </si>
  <si>
    <t>1269142</t>
  </si>
  <si>
    <t>2050D10BN</t>
  </si>
  <si>
    <t>01269142</t>
  </si>
  <si>
    <t>HP150L410M</t>
  </si>
  <si>
    <t>300817</t>
  </si>
  <si>
    <t>PI3105SM10</t>
  </si>
  <si>
    <t>PI3105SMX10</t>
  </si>
  <si>
    <t>PG15EAM122A1</t>
  </si>
  <si>
    <t>PI3105PS10</t>
  </si>
  <si>
    <t>U4209</t>
  </si>
  <si>
    <t>G02831</t>
  </si>
  <si>
    <t>PR2831</t>
  </si>
  <si>
    <t>PTI/TEXTRON</t>
  </si>
  <si>
    <t>PG015KH</t>
  </si>
  <si>
    <t>183105H10XLE000M</t>
  </si>
  <si>
    <t>SBFDMD4Z10B</t>
  </si>
  <si>
    <t>ST1405</t>
  </si>
  <si>
    <t>SL014E10B</t>
  </si>
  <si>
    <t>WGH9860</t>
  </si>
  <si>
    <t>PT8952MPG</t>
  </si>
  <si>
    <t>LH11026</t>
  </si>
  <si>
    <t>04PI313010VG16EO</t>
  </si>
  <si>
    <t>183130H10SLE000P</t>
  </si>
  <si>
    <t>183130H10XLE000P</t>
  </si>
  <si>
    <t>FC5013F010BS</t>
  </si>
  <si>
    <t>FFKPVL1501310ABS</t>
  </si>
  <si>
    <t>1268885</t>
  </si>
  <si>
    <t>2300D10BN</t>
  </si>
  <si>
    <t>01268885</t>
  </si>
  <si>
    <t>HP800L1010M</t>
  </si>
  <si>
    <t>HHC30152</t>
  </si>
  <si>
    <t>300819</t>
  </si>
  <si>
    <t>PI3130SM10</t>
  </si>
  <si>
    <t>PI3130SMX10</t>
  </si>
  <si>
    <t>PG80EAM122A1</t>
  </si>
  <si>
    <t>PI3130PS10</t>
  </si>
  <si>
    <t>U4821</t>
  </si>
  <si>
    <t>HC2235FKS10</t>
  </si>
  <si>
    <t>G02863</t>
  </si>
  <si>
    <t>PR2863</t>
  </si>
  <si>
    <t>PG080KH</t>
  </si>
  <si>
    <t>183130H10XLE000M</t>
  </si>
  <si>
    <t>R900724794</t>
  </si>
  <si>
    <t>HY15028</t>
  </si>
  <si>
    <t>ST1409</t>
  </si>
  <si>
    <t>SL090E10B</t>
  </si>
  <si>
    <t>WGH9961</t>
  </si>
  <si>
    <t>PT9297-MPG</t>
  </si>
  <si>
    <t>P174296</t>
  </si>
  <si>
    <t>LH11037V</t>
  </si>
  <si>
    <t>V3082303</t>
  </si>
  <si>
    <t>038568741912</t>
  </si>
  <si>
    <t>10038568741919</t>
  </si>
  <si>
    <t>LH4859V</t>
  </si>
  <si>
    <t>Various HD Mobile &amp; Industrial (See OE Cross Reference)</t>
  </si>
  <si>
    <t>020165R10VG30HCSP</t>
  </si>
  <si>
    <t>P564859</t>
  </si>
  <si>
    <t>2060486</t>
  </si>
  <si>
    <t>0165R010BN3HC</t>
  </si>
  <si>
    <t>02060486</t>
  </si>
  <si>
    <t>0165R010BN4HC</t>
  </si>
  <si>
    <t>HP165RNL912MSB</t>
  </si>
  <si>
    <t>HHC30091</t>
  </si>
  <si>
    <t>320121</t>
  </si>
  <si>
    <t>0165EAR122N1</t>
  </si>
  <si>
    <t>HD419</t>
  </si>
  <si>
    <t>HY13194</t>
  </si>
  <si>
    <t>1263523</t>
  </si>
  <si>
    <t>01263523</t>
  </si>
  <si>
    <t>2067838</t>
  </si>
  <si>
    <t>02067838</t>
  </si>
  <si>
    <t>0165R010BN3HCV</t>
  </si>
  <si>
    <t>0165R010BN4HCV</t>
  </si>
  <si>
    <t>0165EAR122F1</t>
  </si>
  <si>
    <t>938275Q</t>
  </si>
  <si>
    <t>HY13194V</t>
  </si>
  <si>
    <t>038568741929</t>
  </si>
  <si>
    <t>10038568741926</t>
  </si>
  <si>
    <t>LH11002V</t>
  </si>
  <si>
    <t>HC6500FDS16H</t>
  </si>
  <si>
    <t>P560405</t>
  </si>
  <si>
    <t>FC1352F010BS</t>
  </si>
  <si>
    <t>FFPAVL11135B10ABS</t>
  </si>
  <si>
    <t>H650016010BN</t>
  </si>
  <si>
    <t>2060896</t>
  </si>
  <si>
    <t>11516R12BN</t>
  </si>
  <si>
    <t>02060896</t>
  </si>
  <si>
    <t>HP65L1612MB</t>
  </si>
  <si>
    <t>6500EAL122N2</t>
  </si>
  <si>
    <t>HC6500FKS16H</t>
  </si>
  <si>
    <t>HC6500FUS16H</t>
  </si>
  <si>
    <t>R650H1612A</t>
  </si>
  <si>
    <t>PR4349</t>
  </si>
  <si>
    <t>2650L12B16</t>
  </si>
  <si>
    <t>3650DGHB16</t>
  </si>
  <si>
    <t>V2651B5C10</t>
  </si>
  <si>
    <t>HP65L1612MV</t>
  </si>
  <si>
    <t>6500EAL122F2</t>
  </si>
  <si>
    <t>038568741882</t>
  </si>
  <si>
    <t>10038568741889</t>
  </si>
  <si>
    <t>LH11027</t>
  </si>
  <si>
    <t>04PI423025VGHREO</t>
  </si>
  <si>
    <t>P560715</t>
  </si>
  <si>
    <t>184230H20SLF000P</t>
  </si>
  <si>
    <t>184230H20XLF000P</t>
  </si>
  <si>
    <t>1269244</t>
  </si>
  <si>
    <t>2300D25BH</t>
  </si>
  <si>
    <t>01269244</t>
  </si>
  <si>
    <t>HP801L1025M</t>
  </si>
  <si>
    <t>300823</t>
  </si>
  <si>
    <t>PI4230SMVST25</t>
  </si>
  <si>
    <t>PI4230SMXVST25</t>
  </si>
  <si>
    <t>PG80EAH204A1</t>
  </si>
  <si>
    <t>HC2236FDT10</t>
  </si>
  <si>
    <t>935246</t>
  </si>
  <si>
    <t>G02867</t>
  </si>
  <si>
    <t>PR2867</t>
  </si>
  <si>
    <t>PG080JU</t>
  </si>
  <si>
    <t>184230H20XLF000M</t>
  </si>
  <si>
    <t>SL090F20B</t>
  </si>
  <si>
    <t>WGH9966</t>
  </si>
  <si>
    <t>038568741905</t>
  </si>
  <si>
    <t>10038568741902</t>
  </si>
  <si>
    <t>LH9304V</t>
  </si>
  <si>
    <t>0075D005BN3HC</t>
  </si>
  <si>
    <t>0075D005BNHC</t>
  </si>
  <si>
    <t>0075D005BNHC2</t>
  </si>
  <si>
    <t>01268256</t>
  </si>
  <si>
    <t>0075D005BN4HC</t>
  </si>
  <si>
    <t>HY13515</t>
  </si>
  <si>
    <t>H075D05N</t>
  </si>
  <si>
    <t>WGHH75005DB</t>
  </si>
  <si>
    <t>DT0075D8UM</t>
  </si>
  <si>
    <t>PT9304-MPG</t>
  </si>
  <si>
    <t>HF35294</t>
  </si>
  <si>
    <t>038568741967</t>
  </si>
  <si>
    <t>10038568741964 </t>
  </si>
  <si>
    <t>LH6899V</t>
  </si>
  <si>
    <t>020660R10VG30HCSP</t>
  </si>
  <si>
    <t>3I1828</t>
  </si>
  <si>
    <t>HR66002</t>
  </si>
  <si>
    <t>P170619</t>
  </si>
  <si>
    <t>10660LAH10SL0006P</t>
  </si>
  <si>
    <t>10660LAH10SL0006PX</t>
  </si>
  <si>
    <t>E30TR660H10LLLA</t>
  </si>
  <si>
    <t>10660LAH10XL0006P</t>
  </si>
  <si>
    <t>2059105</t>
  </si>
  <si>
    <t>0660R010BN3HC</t>
  </si>
  <si>
    <t>0660R010BNHC</t>
  </si>
  <si>
    <t>0660R010BNHC2</t>
  </si>
  <si>
    <t>1263017</t>
  </si>
  <si>
    <t>01263017</t>
  </si>
  <si>
    <t>02059105</t>
  </si>
  <si>
    <t>0660R010BN4HC</t>
  </si>
  <si>
    <t>HP66RNL1412MB</t>
  </si>
  <si>
    <t>307620</t>
  </si>
  <si>
    <t>0660EAR122N1</t>
  </si>
  <si>
    <t>U657</t>
  </si>
  <si>
    <t>HC2285FKS12H</t>
  </si>
  <si>
    <t>HC2286FKS12H50</t>
  </si>
  <si>
    <t>G03326</t>
  </si>
  <si>
    <t>PR3326</t>
  </si>
  <si>
    <t>QH660RA12B</t>
  </si>
  <si>
    <t>ABZFER0450101XMA</t>
  </si>
  <si>
    <t>R900229749</t>
  </si>
  <si>
    <t>10660LAH10XL0006M</t>
  </si>
  <si>
    <t>HY13238</t>
  </si>
  <si>
    <t>H660R10N</t>
  </si>
  <si>
    <t>RE160G10B</t>
  </si>
  <si>
    <t>V0662RB2C10</t>
  </si>
  <si>
    <t>WESTERN FILTER</t>
  </si>
  <si>
    <t>ER662B2C10</t>
  </si>
  <si>
    <t>WGHH66010RB</t>
  </si>
  <si>
    <t>2067421</t>
  </si>
  <si>
    <t>02067421</t>
  </si>
  <si>
    <t>0660R010BN3HCV</t>
  </si>
  <si>
    <t>0660R010BN4HCV</t>
  </si>
  <si>
    <t>0660EAR122F1</t>
  </si>
  <si>
    <t>938291Q</t>
  </si>
  <si>
    <t>QH660RA12V</t>
  </si>
  <si>
    <t>PT8981-MPG</t>
  </si>
  <si>
    <t>HD1288</t>
  </si>
  <si>
    <t>57775</t>
  </si>
  <si>
    <t>038568741936</t>
  </si>
  <si>
    <t>10038568741933</t>
  </si>
  <si>
    <t>LH9403V</t>
  </si>
  <si>
    <t>WGHH85010RB</t>
  </si>
  <si>
    <t>PT9403-MPG</t>
  </si>
  <si>
    <t>038568741974</t>
  </si>
  <si>
    <t>10038568741971</t>
  </si>
  <si>
    <t>LH11025</t>
  </si>
  <si>
    <t>04PI421525VGHREO</t>
  </si>
  <si>
    <t>P560711</t>
  </si>
  <si>
    <t>184215H20SLF000P</t>
  </si>
  <si>
    <t>184215H20XLF000P</t>
  </si>
  <si>
    <t>1269240</t>
  </si>
  <si>
    <t>2150D25BH</t>
  </si>
  <si>
    <t>01269240</t>
  </si>
  <si>
    <t>HP501L525M</t>
  </si>
  <si>
    <t>301967</t>
  </si>
  <si>
    <t>PI4215SMVST25</t>
  </si>
  <si>
    <t>PI4215SMXVST25</t>
  </si>
  <si>
    <t>PG50EAH204A1</t>
  </si>
  <si>
    <t>HC2236FDT6</t>
  </si>
  <si>
    <t>935240</t>
  </si>
  <si>
    <t>G02859</t>
  </si>
  <si>
    <t>PR2859</t>
  </si>
  <si>
    <t>PG050JU</t>
  </si>
  <si>
    <t>184215H20XLF000M</t>
  </si>
  <si>
    <t>SL045F20B</t>
  </si>
  <si>
    <t>038568741943</t>
  </si>
  <si>
    <t>10038568741940</t>
  </si>
  <si>
    <t>LH6979V</t>
  </si>
  <si>
    <t>020240R10VG30HCSP</t>
  </si>
  <si>
    <t>3I1830</t>
  </si>
  <si>
    <t>HR24002</t>
  </si>
  <si>
    <t>P170617</t>
  </si>
  <si>
    <t>10240LAH10SL0006P</t>
  </si>
  <si>
    <t>10240LAH10SL0006PX</t>
  </si>
  <si>
    <t>E30TR240H10LLLA</t>
  </si>
  <si>
    <t>10240LAH10XL0006P</t>
  </si>
  <si>
    <t>2059102</t>
  </si>
  <si>
    <t>0240R010BN3HC</t>
  </si>
  <si>
    <t>0240R010BNHC</t>
  </si>
  <si>
    <t>0240R010BNHC2</t>
  </si>
  <si>
    <t>02059102</t>
  </si>
  <si>
    <t>0240R010BN4HC</t>
  </si>
  <si>
    <t>HP16RNL812MB</t>
  </si>
  <si>
    <t>310593</t>
  </si>
  <si>
    <t>0240EAR122N1</t>
  </si>
  <si>
    <t>U637</t>
  </si>
  <si>
    <t>HC2218FKS6H</t>
  </si>
  <si>
    <t>HC2226FKS6H50</t>
  </si>
  <si>
    <t>G03292</t>
  </si>
  <si>
    <t>PR3292</t>
  </si>
  <si>
    <t>QH240RA12B</t>
  </si>
  <si>
    <t>ABZFER0140101XMA</t>
  </si>
  <si>
    <t>R900229747</t>
  </si>
  <si>
    <t>10240LAH10XL0006M</t>
  </si>
  <si>
    <t>H240R10N</t>
  </si>
  <si>
    <t>RE070G10B</t>
  </si>
  <si>
    <t>V0242RB2C10</t>
  </si>
  <si>
    <t>ER242B2C10</t>
  </si>
  <si>
    <t>2066367</t>
  </si>
  <si>
    <t>02066367</t>
  </si>
  <si>
    <t>0240R010BN3HCV</t>
  </si>
  <si>
    <t>1262981</t>
  </si>
  <si>
    <t>01262981</t>
  </si>
  <si>
    <t>02066748</t>
  </si>
  <si>
    <t>2066748</t>
  </si>
  <si>
    <t>0240R010BN4HCV</t>
  </si>
  <si>
    <t>0240EAR122F1</t>
  </si>
  <si>
    <t>938279Q</t>
  </si>
  <si>
    <t>QH240RA12V</t>
  </si>
  <si>
    <t>57656</t>
  </si>
  <si>
    <t>038568741950</t>
  </si>
  <si>
    <t>10038568741957</t>
  </si>
  <si>
    <t>LH11038V</t>
  </si>
  <si>
    <t>170P110A</t>
  </si>
  <si>
    <t>P560706</t>
  </si>
  <si>
    <t>FC5008F025BS</t>
  </si>
  <si>
    <t>FFKPVL1500825ABS</t>
  </si>
  <si>
    <t>FLEETGUARD</t>
  </si>
  <si>
    <t>HF30668</t>
  </si>
  <si>
    <t>2062213</t>
  </si>
  <si>
    <t>60103D20BN</t>
  </si>
  <si>
    <t>02062213</t>
  </si>
  <si>
    <t>P170EAL252N1</t>
  </si>
  <si>
    <t>P170EAL202N1</t>
  </si>
  <si>
    <t>F170DN2025</t>
  </si>
  <si>
    <t>U710</t>
  </si>
  <si>
    <t>170L110A</t>
  </si>
  <si>
    <t>170L123A</t>
  </si>
  <si>
    <t>170Z110A</t>
  </si>
  <si>
    <t>170Z123A</t>
  </si>
  <si>
    <t>G03363</t>
  </si>
  <si>
    <t>G03376</t>
  </si>
  <si>
    <t>PR3363</t>
  </si>
  <si>
    <t>PR3376</t>
  </si>
  <si>
    <t>4004031</t>
  </si>
  <si>
    <t>HY9712</t>
  </si>
  <si>
    <t>F170A251</t>
  </si>
  <si>
    <t>SA020E10B</t>
  </si>
  <si>
    <t>TAMROCK</t>
  </si>
  <si>
    <t>04004031</t>
  </si>
  <si>
    <t>P567008</t>
  </si>
  <si>
    <t>LH3035V</t>
  </si>
  <si>
    <t>370Z120A</t>
  </si>
  <si>
    <t>P173035</t>
  </si>
  <si>
    <t>H370Z1003BN</t>
  </si>
  <si>
    <t>2062360</t>
  </si>
  <si>
    <t>60304D03BN</t>
  </si>
  <si>
    <t>02062360</t>
  </si>
  <si>
    <t>HP37L43MB</t>
  </si>
  <si>
    <t>MP10500</t>
  </si>
  <si>
    <t>330X101</t>
  </si>
  <si>
    <t>370L120A</t>
  </si>
  <si>
    <t>370L1FFA</t>
  </si>
  <si>
    <t>370Z1FFA</t>
  </si>
  <si>
    <t>830X101</t>
  </si>
  <si>
    <t>G03383</t>
  </si>
  <si>
    <t>PR3383</t>
  </si>
  <si>
    <t>F370A031</t>
  </si>
  <si>
    <t>V0372B1C03</t>
  </si>
  <si>
    <t>LH11021V</t>
  </si>
  <si>
    <t>020330R10VG30HCSP</t>
  </si>
  <si>
    <t>3I1829</t>
  </si>
  <si>
    <t>HR33002</t>
  </si>
  <si>
    <t>P170618</t>
  </si>
  <si>
    <t>10330LAH10SL0006P</t>
  </si>
  <si>
    <t>10330LAH10SL0006PX</t>
  </si>
  <si>
    <t>E30TR330H10LLLA</t>
  </si>
  <si>
    <t>10330LAH10XL0006P</t>
  </si>
  <si>
    <t>2055592</t>
  </si>
  <si>
    <t>0330R010BN3HC</t>
  </si>
  <si>
    <t>0330R010BNHC</t>
  </si>
  <si>
    <t>0330R010BNHC2</t>
  </si>
  <si>
    <t>1262993</t>
  </si>
  <si>
    <t>01262993</t>
  </si>
  <si>
    <t>02055592</t>
  </si>
  <si>
    <t>0330R010BN4HC</t>
  </si>
  <si>
    <t>HP33RNL812MB</t>
  </si>
  <si>
    <t>HHC30100</t>
  </si>
  <si>
    <t>HHC30122</t>
  </si>
  <si>
    <t>307302</t>
  </si>
  <si>
    <t>0330EAR122N1</t>
  </si>
  <si>
    <t>U647</t>
  </si>
  <si>
    <t>HC2238FKS6H</t>
  </si>
  <si>
    <t>HC2246FKS6H50</t>
  </si>
  <si>
    <t>G03309</t>
  </si>
  <si>
    <t>QH330RA12B</t>
  </si>
  <si>
    <t>10330LAH10XL0006M</t>
  </si>
  <si>
    <t>HY13215</t>
  </si>
  <si>
    <t>H330R10N</t>
  </si>
  <si>
    <t>RE090G10B</t>
  </si>
  <si>
    <t>V0332RB2C10</t>
  </si>
  <si>
    <t>ER332B2C10</t>
  </si>
  <si>
    <t>WGHH33010RB</t>
  </si>
  <si>
    <t>DT0330R14UM</t>
  </si>
  <si>
    <t>2066519</t>
  </si>
  <si>
    <t>02066519</t>
  </si>
  <si>
    <t>0330R010BN3HCV</t>
  </si>
  <si>
    <t>0330R010BN4HCV</t>
  </si>
  <si>
    <t>0330EAR122F1</t>
  </si>
  <si>
    <t>938283Q</t>
  </si>
  <si>
    <t>QH330RA12V</t>
  </si>
  <si>
    <t>RE090G10V</t>
  </si>
  <si>
    <t>57771</t>
  </si>
  <si>
    <t>LH6988V</t>
  </si>
  <si>
    <t>020660R20VG30HCSP</t>
  </si>
  <si>
    <t>HR66003</t>
  </si>
  <si>
    <t>P173176</t>
  </si>
  <si>
    <t>10660LAH20SL0006P</t>
  </si>
  <si>
    <t>10660LAH20SL0006PX</t>
  </si>
  <si>
    <t>E30TR660H20LLLA</t>
  </si>
  <si>
    <t>10660LAH20XL0006P</t>
  </si>
  <si>
    <t>2059106</t>
  </si>
  <si>
    <t>0660R020BN3HC</t>
  </si>
  <si>
    <t>0660R020BNHC</t>
  </si>
  <si>
    <t>0660R020BNHC2</t>
  </si>
  <si>
    <t>1263018</t>
  </si>
  <si>
    <t>01263018</t>
  </si>
  <si>
    <t>02059106</t>
  </si>
  <si>
    <t>0660R020BN4HC</t>
  </si>
  <si>
    <t>HP66RNL1425MB</t>
  </si>
  <si>
    <t>HHC30093</t>
  </si>
  <si>
    <t>307621</t>
  </si>
  <si>
    <t>0660EAR202N1</t>
  </si>
  <si>
    <t>HD12882</t>
  </si>
  <si>
    <t>HC2285FKT12H</t>
  </si>
  <si>
    <t>HC2286FKT12H50</t>
  </si>
  <si>
    <t>G03327</t>
  </si>
  <si>
    <t>PR3327</t>
  </si>
  <si>
    <t>QH660RA25B</t>
  </si>
  <si>
    <t>10660LAH20XL0006M</t>
  </si>
  <si>
    <t>HY13240</t>
  </si>
  <si>
    <t>H660R20N</t>
  </si>
  <si>
    <t>RE160G20B</t>
  </si>
  <si>
    <t>ER662B2C20</t>
  </si>
  <si>
    <t>WGHH66020RB</t>
  </si>
  <si>
    <t>0660EAR202F1</t>
  </si>
  <si>
    <t>938292Q</t>
  </si>
  <si>
    <t>QH660RA25V</t>
  </si>
  <si>
    <t>57776</t>
  </si>
  <si>
    <t>LH11011V</t>
  </si>
  <si>
    <t>HP1352A10NA</t>
  </si>
  <si>
    <t>3I2142</t>
  </si>
  <si>
    <t>45352</t>
  </si>
  <si>
    <t>P171738</t>
  </si>
  <si>
    <t>HEK8530223ASFG010LCB</t>
  </si>
  <si>
    <t>HHC01918</t>
  </si>
  <si>
    <t>CHP422F10XN</t>
  </si>
  <si>
    <t>CHP422GXN</t>
  </si>
  <si>
    <t>938347Q</t>
  </si>
  <si>
    <t>CCH1352FD1</t>
  </si>
  <si>
    <t>CH1352FD11</t>
  </si>
  <si>
    <t>SM362G10B</t>
  </si>
  <si>
    <t>WGH9266</t>
  </si>
  <si>
    <t>LH9039</t>
  </si>
  <si>
    <t>1202460</t>
  </si>
  <si>
    <t>P550826</t>
  </si>
  <si>
    <t>01202460</t>
  </si>
  <si>
    <t>RE135G10B</t>
  </si>
  <si>
    <t>HF29039</t>
  </si>
  <si>
    <t>LH9359V</t>
  </si>
  <si>
    <t>020500R10VG30HCSP</t>
  </si>
  <si>
    <t>HR50002</t>
  </si>
  <si>
    <t>10500LAH10SL0006P</t>
  </si>
  <si>
    <t>10500LAH10SL0006PX</t>
  </si>
  <si>
    <t>E30TR500H10LLLA</t>
  </si>
  <si>
    <t>10500LAH10XL0006P</t>
  </si>
  <si>
    <t>2066202</t>
  </si>
  <si>
    <t>0500R010BN3HC</t>
  </si>
  <si>
    <t>0500R010BNHC</t>
  </si>
  <si>
    <t>0500R010BNHC2</t>
  </si>
  <si>
    <t>02066202</t>
  </si>
  <si>
    <t>0500R010BN4HC</t>
  </si>
  <si>
    <t>HP33RNL1012MB</t>
  </si>
  <si>
    <t>307215</t>
  </si>
  <si>
    <t>0500EAR122N1</t>
  </si>
  <si>
    <t>U663</t>
  </si>
  <si>
    <t>HC2238FKS10H</t>
  </si>
  <si>
    <t>HC2246FKS10H50</t>
  </si>
  <si>
    <t>934568</t>
  </si>
  <si>
    <t>QH500RA12B</t>
  </si>
  <si>
    <t>10500LAH10XL0006M</t>
  </si>
  <si>
    <t>HY13229</t>
  </si>
  <si>
    <t>H500R10N</t>
  </si>
  <si>
    <t>RE130G10B</t>
  </si>
  <si>
    <t>0500EAR122F1</t>
  </si>
  <si>
    <t>938287Q</t>
  </si>
  <si>
    <t>QH500RA12V</t>
  </si>
  <si>
    <t>PT9359-MPG</t>
  </si>
  <si>
    <t>P173173</t>
  </si>
  <si>
    <t>10,83</t>
  </si>
  <si>
    <t>LH9681V</t>
  </si>
  <si>
    <t>270Z110A</t>
  </si>
  <si>
    <t>3I1957</t>
  </si>
  <si>
    <t>40753</t>
  </si>
  <si>
    <t>FC5009F025BS</t>
  </si>
  <si>
    <t>FFKPVL1500925ABS</t>
  </si>
  <si>
    <t>HF30714</t>
  </si>
  <si>
    <t>H270Z1020BN</t>
  </si>
  <si>
    <t>2062356</t>
  </si>
  <si>
    <t>60204D20BN</t>
  </si>
  <si>
    <t>02062356</t>
  </si>
  <si>
    <t>HP27L425MB</t>
  </si>
  <si>
    <t>HHC30053</t>
  </si>
  <si>
    <t>T3577DN2025</t>
  </si>
  <si>
    <t>MP10303</t>
  </si>
  <si>
    <t>U6614</t>
  </si>
  <si>
    <t>U722</t>
  </si>
  <si>
    <t>270L110A</t>
  </si>
  <si>
    <t>270L123A</t>
  </si>
  <si>
    <t>270P110</t>
  </si>
  <si>
    <t>270Z123A</t>
  </si>
  <si>
    <t>920P125</t>
  </si>
  <si>
    <t>920P135</t>
  </si>
  <si>
    <t>970P110</t>
  </si>
  <si>
    <t>G03365</t>
  </si>
  <si>
    <t>G03379</t>
  </si>
  <si>
    <t>PR3365</t>
  </si>
  <si>
    <t>PR3379</t>
  </si>
  <si>
    <t>F270A251</t>
  </si>
  <si>
    <t>SA040E10B</t>
  </si>
  <si>
    <t>PT681</t>
  </si>
  <si>
    <t>P567016</t>
  </si>
  <si>
    <t>HF6211</t>
  </si>
  <si>
    <t>57631</t>
  </si>
  <si>
    <t>LH3042V</t>
  </si>
  <si>
    <t>370L223A</t>
  </si>
  <si>
    <t>40553</t>
  </si>
  <si>
    <t>P173042</t>
  </si>
  <si>
    <t>FC5032F025BS</t>
  </si>
  <si>
    <t>FFKPVL15011B25ABS</t>
  </si>
  <si>
    <t>HF30724</t>
  </si>
  <si>
    <t>H370Z2020BN</t>
  </si>
  <si>
    <t>2062367</t>
  </si>
  <si>
    <t>60308D20BN</t>
  </si>
  <si>
    <t>02062367</t>
  </si>
  <si>
    <t>HP37L825MB</t>
  </si>
  <si>
    <t>P370EAL252N2</t>
  </si>
  <si>
    <t>T3702DN2025</t>
  </si>
  <si>
    <t>MP10507</t>
  </si>
  <si>
    <t>U6079</t>
  </si>
  <si>
    <t>U734</t>
  </si>
  <si>
    <t>370L210A</t>
  </si>
  <si>
    <t>370P210</t>
  </si>
  <si>
    <t>370Z210A</t>
  </si>
  <si>
    <t>820P225</t>
  </si>
  <si>
    <t>820P235</t>
  </si>
  <si>
    <t>870P210</t>
  </si>
  <si>
    <t>G03371</t>
  </si>
  <si>
    <t>G03388</t>
  </si>
  <si>
    <t>PR3371</t>
  </si>
  <si>
    <t>PR3388</t>
  </si>
  <si>
    <t>F370A252</t>
  </si>
  <si>
    <t>SA080E10B</t>
  </si>
  <si>
    <t>WGAZ3721</t>
  </si>
  <si>
    <t>370Z223A</t>
  </si>
  <si>
    <t>370Z223H</t>
  </si>
  <si>
    <t>PT676</t>
  </si>
  <si>
    <t>P567028</t>
  </si>
  <si>
    <t>HF6112</t>
  </si>
  <si>
    <t>LH9558</t>
  </si>
  <si>
    <t>924793</t>
  </si>
  <si>
    <t>3I1540</t>
  </si>
  <si>
    <t>P169558</t>
  </si>
  <si>
    <t>HF7779</t>
  </si>
  <si>
    <t>HF7782</t>
  </si>
  <si>
    <t>H2MOD020P</t>
  </si>
  <si>
    <t>2064904</t>
  </si>
  <si>
    <t>40118D20P</t>
  </si>
  <si>
    <t>02064904</t>
  </si>
  <si>
    <t>CF20EAL201N2</t>
  </si>
  <si>
    <t>G00980</t>
  </si>
  <si>
    <t>ST7782</t>
  </si>
  <si>
    <t>LH11023V</t>
  </si>
  <si>
    <t>0055D010BN3HC</t>
  </si>
  <si>
    <t>0055D010BNHC</t>
  </si>
  <si>
    <t>0055D010BNHC2</t>
  </si>
  <si>
    <t>01262048</t>
  </si>
  <si>
    <t>0055D010BN4HC</t>
  </si>
  <si>
    <t>H0055DN2010</t>
  </si>
  <si>
    <t>1275452</t>
  </si>
  <si>
    <t>H0055DN2010FPM</t>
  </si>
  <si>
    <t>LH9267</t>
  </si>
  <si>
    <t>PI1008MIC25</t>
  </si>
  <si>
    <t>181008P25E000P</t>
  </si>
  <si>
    <t>PG25EAM201A1</t>
  </si>
  <si>
    <t>G02837</t>
  </si>
  <si>
    <t>PR2837</t>
  </si>
  <si>
    <t>PG025DH</t>
  </si>
  <si>
    <t>181008P25E000M</t>
  </si>
  <si>
    <t>ST1448</t>
  </si>
  <si>
    <t>SL020D20B</t>
  </si>
  <si>
    <t>WGH9877</t>
  </si>
  <si>
    <t>PT9267</t>
  </si>
  <si>
    <t>LH9191</t>
  </si>
  <si>
    <t>MR6304P10A</t>
  </si>
  <si>
    <t>CRS4901</t>
  </si>
  <si>
    <t>P172466</t>
  </si>
  <si>
    <t>HHC01530</t>
  </si>
  <si>
    <t>HEK0840480ASSP010</t>
  </si>
  <si>
    <t>TX40EAL101N5</t>
  </si>
  <si>
    <t>TXX8C10</t>
  </si>
  <si>
    <t>PR4419</t>
  </si>
  <si>
    <t>MB8C</t>
  </si>
  <si>
    <t>TXX8C10B</t>
  </si>
  <si>
    <t>937729</t>
  </si>
  <si>
    <t>ST6311</t>
  </si>
  <si>
    <t>RC340CD1</t>
  </si>
  <si>
    <t>CRC340CD1</t>
  </si>
  <si>
    <t>ERF34NCC</t>
  </si>
  <si>
    <t>FT6304P10A</t>
  </si>
  <si>
    <t>ER171B5P10</t>
  </si>
  <si>
    <t>PT9191</t>
  </si>
  <si>
    <t>HF6311</t>
  </si>
  <si>
    <t>LH3029V</t>
  </si>
  <si>
    <t>270Z122A</t>
  </si>
  <si>
    <t>40752</t>
  </si>
  <si>
    <t>FC5009F010BS</t>
  </si>
  <si>
    <t>FFKPVL1500910ABS</t>
  </si>
  <si>
    <t>H270Z1010BN</t>
  </si>
  <si>
    <t>2062355</t>
  </si>
  <si>
    <t>60204D10BN</t>
  </si>
  <si>
    <t>02062355</t>
  </si>
  <si>
    <t>HP27L412MB</t>
  </si>
  <si>
    <t>T3377DN2010</t>
  </si>
  <si>
    <t>MP10302</t>
  </si>
  <si>
    <t>270L105A</t>
  </si>
  <si>
    <t>270L122A</t>
  </si>
  <si>
    <t>270P105</t>
  </si>
  <si>
    <t>270Z105A</t>
  </si>
  <si>
    <t>920P112</t>
  </si>
  <si>
    <t>970P105</t>
  </si>
  <si>
    <t>G03364</t>
  </si>
  <si>
    <t>G03378</t>
  </si>
  <si>
    <t>PR3364</t>
  </si>
  <si>
    <t>PR3378</t>
  </si>
  <si>
    <t>4004091</t>
  </si>
  <si>
    <t>HY24046</t>
  </si>
  <si>
    <t>F270A121</t>
  </si>
  <si>
    <t>V0272B1C10</t>
  </si>
  <si>
    <t>WGAZ2715</t>
  </si>
  <si>
    <t>PT8984-MPG</t>
  </si>
  <si>
    <t>P567015</t>
  </si>
  <si>
    <t>HF30192</t>
  </si>
  <si>
    <t>LH9390V</t>
  </si>
  <si>
    <t>020330R6VG30HCSP</t>
  </si>
  <si>
    <t>P173169</t>
  </si>
  <si>
    <t>10330LAH6SL0006P</t>
  </si>
  <si>
    <t>10330LAH6SL0006PX</t>
  </si>
  <si>
    <t>E30TR330H6LLLA</t>
  </si>
  <si>
    <t>10330LAH6XL0006P</t>
  </si>
  <si>
    <t>2055591</t>
  </si>
  <si>
    <t>0330R005BN3HC</t>
  </si>
  <si>
    <t>0330R005BNHC</t>
  </si>
  <si>
    <t>0330R005BNHC2</t>
  </si>
  <si>
    <t>02055591</t>
  </si>
  <si>
    <t>0330R005BN4HC</t>
  </si>
  <si>
    <t>0330R003BN4HC</t>
  </si>
  <si>
    <t>HP33RNL86MB</t>
  </si>
  <si>
    <t>307309</t>
  </si>
  <si>
    <t>0330EAR062N1</t>
  </si>
  <si>
    <t>HC2238FKN6H</t>
  </si>
  <si>
    <t>HC2246FKN6H50</t>
  </si>
  <si>
    <t>G03308</t>
  </si>
  <si>
    <t>PR3308</t>
  </si>
  <si>
    <t>QH330RA06B</t>
  </si>
  <si>
    <t>10330LAH6XL0006M</t>
  </si>
  <si>
    <t>H330R05N</t>
  </si>
  <si>
    <t>RE090G05B</t>
  </si>
  <si>
    <t>2066520</t>
  </si>
  <si>
    <t>02066520</t>
  </si>
  <si>
    <t>0330R005BN3HCV</t>
  </si>
  <si>
    <t>0330R005BN4HCV</t>
  </si>
  <si>
    <t>0330R003BN4HCV</t>
  </si>
  <si>
    <t>0330EAR062F1</t>
  </si>
  <si>
    <t>938282Q</t>
  </si>
  <si>
    <t>QH330RA06V</t>
  </si>
  <si>
    <t>PT9390-MPG</t>
  </si>
  <si>
    <t>57770</t>
  </si>
  <si>
    <t>LH7084</t>
  </si>
  <si>
    <t>04PI410525VG16EO</t>
  </si>
  <si>
    <t>184105H20SLE000P</t>
  </si>
  <si>
    <t>184105H20XLE000P</t>
  </si>
  <si>
    <t>1269143</t>
  </si>
  <si>
    <t>2050D25BN</t>
  </si>
  <si>
    <t>01269143</t>
  </si>
  <si>
    <t>HP150L425M</t>
  </si>
  <si>
    <t>301046</t>
  </si>
  <si>
    <t>PI4105SM25</t>
  </si>
  <si>
    <t>PI4105SMX25</t>
  </si>
  <si>
    <t>PG15EAM202A1</t>
  </si>
  <si>
    <t>935219</t>
  </si>
  <si>
    <t>G02832</t>
  </si>
  <si>
    <t>PR2832</t>
  </si>
  <si>
    <t>PG015JH</t>
  </si>
  <si>
    <t>184105H20XLE000M</t>
  </si>
  <si>
    <t>SBFDMD4Z25B</t>
  </si>
  <si>
    <t>ST1522</t>
  </si>
  <si>
    <t>SL014E20B</t>
  </si>
  <si>
    <t>OE Ref Mfg #42</t>
  </si>
  <si>
    <t>OE Ref Mfg #43</t>
  </si>
  <si>
    <t>OE Ref Mfg #44</t>
  </si>
  <si>
    <t>OE Ref Mfg #45</t>
  </si>
  <si>
    <t>OE Ref Mfg #46</t>
  </si>
  <si>
    <t>OE Ref Mfg #47</t>
  </si>
  <si>
    <t>OE Ref Mfg #48</t>
  </si>
  <si>
    <t>OE Ref Mfg #49</t>
  </si>
  <si>
    <t>OE Ref Mfg #50</t>
  </si>
  <si>
    <t>OE Ref Mfg #51</t>
  </si>
  <si>
    <t>OE Ref Mfg #52</t>
  </si>
  <si>
    <t>OE Ref Mfg #53</t>
  </si>
  <si>
    <t>OE Ref Mfg #54</t>
  </si>
  <si>
    <t>OE Ref Mfg #55</t>
  </si>
  <si>
    <t>OE Ref Mfg #56</t>
  </si>
  <si>
    <t>OE Ref Mfg #57</t>
  </si>
  <si>
    <t>OE Ref Mfg #58</t>
  </si>
  <si>
    <t>OE Ref Mfg #59</t>
  </si>
  <si>
    <t>OE Ref Mfg #60</t>
  </si>
  <si>
    <t>OE Ref Mfg #61</t>
  </si>
  <si>
    <r>
      <t xml:space="preserve">Various HD Mobile &amp; Industrial </t>
    </r>
    <r>
      <rPr>
        <i/>
        <sz val="10"/>
        <rFont val="Arial"/>
        <family val="2"/>
      </rPr>
      <t>(See OE Cross Reference)</t>
    </r>
  </si>
  <si>
    <t>DT0110D14UM</t>
  </si>
  <si>
    <t>LH11009V</t>
  </si>
  <si>
    <t>MF1002P10NB</t>
  </si>
  <si>
    <t>1457431602</t>
  </si>
  <si>
    <t>CR1001</t>
  </si>
  <si>
    <t>P171533</t>
  </si>
  <si>
    <t>F10P10</t>
  </si>
  <si>
    <t>FC1018N010BS</t>
  </si>
  <si>
    <t>FFPA1101810</t>
  </si>
  <si>
    <t>HEK0220122ASSP010VVB</t>
  </si>
  <si>
    <t>HHC03577</t>
  </si>
  <si>
    <t>HEK0220122ASRP010VMB</t>
  </si>
  <si>
    <t>TIE16102</t>
  </si>
  <si>
    <t>R029EAR101N2</t>
  </si>
  <si>
    <t>70375621</t>
  </si>
  <si>
    <t>MP1002RN1010</t>
  </si>
  <si>
    <t>U7061</t>
  </si>
  <si>
    <t>CR100A</t>
  </si>
  <si>
    <t>CR112C10R</t>
  </si>
  <si>
    <t>5TB10</t>
  </si>
  <si>
    <t>RE25CD1</t>
  </si>
  <si>
    <t>TE40CD1</t>
  </si>
  <si>
    <t>CRE025CD1</t>
  </si>
  <si>
    <t>RTE25D10B</t>
  </si>
  <si>
    <t>RTE25D10BS2</t>
  </si>
  <si>
    <t>ERA32NCC</t>
  </si>
  <si>
    <t>WGH9517</t>
  </si>
  <si>
    <t>PT9237</t>
  </si>
  <si>
    <t>LH11034</t>
  </si>
  <si>
    <t>18LS3</t>
  </si>
  <si>
    <t>U7507</t>
  </si>
  <si>
    <t>18LZ5</t>
  </si>
  <si>
    <t>737392</t>
  </si>
  <si>
    <t>LH9310V</t>
  </si>
  <si>
    <t>HP0651A25NA</t>
  </si>
  <si>
    <t>CM23003</t>
  </si>
  <si>
    <t>P171715</t>
  </si>
  <si>
    <t>HEK8520080ASFG025LCB</t>
  </si>
  <si>
    <t>HHC01903</t>
  </si>
  <si>
    <t>1400EAM202F3</t>
  </si>
  <si>
    <t>1400EAM252F3</t>
  </si>
  <si>
    <t>1400EAM202N3</t>
  </si>
  <si>
    <t>1400EAM252N3</t>
  </si>
  <si>
    <t>U4269</t>
  </si>
  <si>
    <t>CHP281F25XN</t>
  </si>
  <si>
    <t>CHP281HXN</t>
  </si>
  <si>
    <t>938332Q</t>
  </si>
  <si>
    <t>HY18278</t>
  </si>
  <si>
    <t>CCH151FV1</t>
  </si>
  <si>
    <t>CH151FV11</t>
  </si>
  <si>
    <t>EPB11NFD</t>
  </si>
  <si>
    <t>WGH9193</t>
  </si>
  <si>
    <t>PT9310-MPG</t>
  </si>
  <si>
    <t>LH4100V</t>
  </si>
  <si>
    <t>HC6300FDN13Z</t>
  </si>
  <si>
    <t>166300TH6SLS000V</t>
  </si>
  <si>
    <t>166300TH6XLS000V</t>
  </si>
  <si>
    <t>HP63L136MV</t>
  </si>
  <si>
    <t>6300EAL062F2</t>
  </si>
  <si>
    <t>HC6300FKN13Z</t>
  </si>
  <si>
    <t>HC6300FUN13Z</t>
  </si>
  <si>
    <t>2630L06V13</t>
  </si>
  <si>
    <t>3630DGEV13</t>
  </si>
  <si>
    <t>LH11007</t>
  </si>
  <si>
    <t>MF1003A10NB</t>
  </si>
  <si>
    <t>CR15002</t>
  </si>
  <si>
    <t>P171846</t>
  </si>
  <si>
    <t>F12B10</t>
  </si>
  <si>
    <t>HHC01353</t>
  </si>
  <si>
    <t>HEK0520201ASFG010VMB</t>
  </si>
  <si>
    <t>R033EAR122N1</t>
  </si>
  <si>
    <t>70375615</t>
  </si>
  <si>
    <t>MP1003RN2010</t>
  </si>
  <si>
    <t>MF1003A10HB</t>
  </si>
  <si>
    <t>CRE030FD1</t>
  </si>
  <si>
    <t>RE30FD1</t>
  </si>
  <si>
    <t>ERA33NFC</t>
  </si>
  <si>
    <t>WGH9528</t>
  </si>
  <si>
    <t>PT8948-MPG</t>
  </si>
  <si>
    <t>LH11035</t>
  </si>
  <si>
    <t>18LS1</t>
  </si>
  <si>
    <t>18LZ3</t>
  </si>
  <si>
    <t>LH11000</t>
  </si>
  <si>
    <t>PR4467</t>
  </si>
  <si>
    <t>V2121708</t>
  </si>
  <si>
    <t>8U2805</t>
  </si>
  <si>
    <t>P175120</t>
  </si>
  <si>
    <t>HF35252</t>
  </si>
  <si>
    <t>HHC30293</t>
  </si>
  <si>
    <t>HY10202</t>
  </si>
  <si>
    <t>RD070E20B</t>
  </si>
  <si>
    <t>WGH9164</t>
  </si>
  <si>
    <t>PT8947-MPG</t>
  </si>
  <si>
    <t>LH11031V</t>
  </si>
  <si>
    <t>021300R10VG30HCSP</t>
  </si>
  <si>
    <t>3I1827</t>
  </si>
  <si>
    <t>HR130002</t>
  </si>
  <si>
    <t>P170620</t>
  </si>
  <si>
    <t>101300LAH10SL0006P</t>
  </si>
  <si>
    <t>101300LAH10SL0006PX</t>
  </si>
  <si>
    <t>E30TR1300H10LLLA</t>
  </si>
  <si>
    <t>101300LAH10XL0006P</t>
  </si>
  <si>
    <t>2059111</t>
  </si>
  <si>
    <t>1300R010BN3HC</t>
  </si>
  <si>
    <t>1300R010BNHC</t>
  </si>
  <si>
    <t>1300R010BNHC2</t>
  </si>
  <si>
    <t>02059111</t>
  </si>
  <si>
    <t>1300R010BN4HC</t>
  </si>
  <si>
    <t>HP95RNL1812MB</t>
  </si>
  <si>
    <t>HHC30097</t>
  </si>
  <si>
    <t>310559</t>
  </si>
  <si>
    <t>1300EAR122N1</t>
  </si>
  <si>
    <t>U670</t>
  </si>
  <si>
    <t>HC2295FKS18H</t>
  </si>
  <si>
    <t>HC2296FKS18H50</t>
  </si>
  <si>
    <t>934236</t>
  </si>
  <si>
    <t>G03360</t>
  </si>
  <si>
    <t>QH1300RA12B</t>
  </si>
  <si>
    <t>101300LAH10XL0006M</t>
  </si>
  <si>
    <t>HY13267</t>
  </si>
  <si>
    <t>H130R10N</t>
  </si>
  <si>
    <t>RE300G10B</t>
  </si>
  <si>
    <t>E1302B6C10</t>
  </si>
  <si>
    <t>P566999</t>
  </si>
  <si>
    <t>2056346</t>
  </si>
  <si>
    <t>02056346</t>
  </si>
  <si>
    <t>1300R010BN3HCV</t>
  </si>
  <si>
    <t>1300R010BN4HCV</t>
  </si>
  <si>
    <t>01263053</t>
  </si>
  <si>
    <t>1300R010BN</t>
  </si>
  <si>
    <t>1300R010BN2HC</t>
  </si>
  <si>
    <t>1300R010BN3</t>
  </si>
  <si>
    <t>1300EAR122F1</t>
  </si>
  <si>
    <t>8377798</t>
  </si>
  <si>
    <t>938303Q</t>
  </si>
  <si>
    <t>QH1300RA12V</t>
  </si>
  <si>
    <t>R928017667</t>
  </si>
  <si>
    <t>HY13267V</t>
  </si>
  <si>
    <t>57768</t>
  </si>
  <si>
    <t>LH11040V</t>
  </si>
  <si>
    <t>923551</t>
  </si>
  <si>
    <t>LH11029</t>
  </si>
  <si>
    <t>937756Q</t>
  </si>
  <si>
    <t>TX10EAL062N5</t>
  </si>
  <si>
    <t>TXW3DGDL6</t>
  </si>
  <si>
    <t>TXW3D6B</t>
  </si>
  <si>
    <t>RC130FC1</t>
  </si>
  <si>
    <t>CRC130FC1</t>
  </si>
  <si>
    <t>ERF13NFB</t>
  </si>
  <si>
    <t>FT1003A06A</t>
  </si>
  <si>
    <t>ER141B3C05</t>
  </si>
  <si>
    <t>LH11039V</t>
  </si>
  <si>
    <t>170Z205A</t>
  </si>
  <si>
    <t>P560707</t>
  </si>
  <si>
    <t>H170Z2010BN</t>
  </si>
  <si>
    <t>60106D10BN</t>
  </si>
  <si>
    <t>170L205A</t>
  </si>
  <si>
    <t>170L222A</t>
  </si>
  <si>
    <t>170Z222A</t>
  </si>
  <si>
    <t>F170A122</t>
  </si>
  <si>
    <t>V0172B2C10</t>
  </si>
  <si>
    <t>P567011</t>
  </si>
  <si>
    <t>LH9187</t>
  </si>
  <si>
    <t>MR1003P10A</t>
  </si>
  <si>
    <t>CRS1201</t>
  </si>
  <si>
    <t>P171810</t>
  </si>
  <si>
    <t>FAIREY ARLON</t>
  </si>
  <si>
    <t>TX3D10</t>
  </si>
  <si>
    <t>HF6307</t>
  </si>
  <si>
    <t>HHC01640</t>
  </si>
  <si>
    <t>HEK0820200ASSP010</t>
  </si>
  <si>
    <t>TX10EAL101N5</t>
  </si>
  <si>
    <t>U1564</t>
  </si>
  <si>
    <t>TXX3D10</t>
  </si>
  <si>
    <t>PR4395</t>
  </si>
  <si>
    <t>937723</t>
  </si>
  <si>
    <t>ST6307</t>
  </si>
  <si>
    <t>RC130CD1</t>
  </si>
  <si>
    <t>CRC130CD1</t>
  </si>
  <si>
    <t>ERF13NCC</t>
  </si>
  <si>
    <t>FT1003P10A</t>
  </si>
  <si>
    <t>PT9187</t>
  </si>
  <si>
    <t>LH9406V</t>
  </si>
  <si>
    <t>HC9021FKS8Z</t>
  </si>
  <si>
    <t>BE9021812AV</t>
  </si>
  <si>
    <t>BE9021812A</t>
  </si>
  <si>
    <t>P167183</t>
  </si>
  <si>
    <t>DT9021814UM</t>
  </si>
  <si>
    <t>169021SH10SLF000V</t>
  </si>
  <si>
    <t>169021SH10XLF000V</t>
  </si>
  <si>
    <t>169021H10LL2205SP</t>
  </si>
  <si>
    <t>FC7122A010BS</t>
  </si>
  <si>
    <t>FFKPVL17122A10ABS</t>
  </si>
  <si>
    <t>H90218010BHV</t>
  </si>
  <si>
    <t>2066082</t>
  </si>
  <si>
    <t>10708D10BHV</t>
  </si>
  <si>
    <t>02066082</t>
  </si>
  <si>
    <t>2060799</t>
  </si>
  <si>
    <t>10708D10BH</t>
  </si>
  <si>
    <t>H90218010BH</t>
  </si>
  <si>
    <t>HHC01969</t>
  </si>
  <si>
    <t>301109</t>
  </si>
  <si>
    <t>05902110VG210EP8</t>
  </si>
  <si>
    <t>1400EAH124F2</t>
  </si>
  <si>
    <t>1400EAH124N2</t>
  </si>
  <si>
    <t>MOOG</t>
  </si>
  <si>
    <t>07160176A</t>
  </si>
  <si>
    <t>B645652V</t>
  </si>
  <si>
    <t>7160176</t>
  </si>
  <si>
    <t>B645652</t>
  </si>
  <si>
    <t>HP0653A10HA</t>
  </si>
  <si>
    <t>M4A10HA</t>
  </si>
  <si>
    <t>CHP283F10YN</t>
  </si>
  <si>
    <t>CHP283GYN</t>
  </si>
  <si>
    <t>HC9021FDS8H</t>
  </si>
  <si>
    <t>HC9021FKS8H</t>
  </si>
  <si>
    <t>925671</t>
  </si>
  <si>
    <t>928643</t>
  </si>
  <si>
    <t>932621Q</t>
  </si>
  <si>
    <t>933579Q</t>
  </si>
  <si>
    <t>G01438</t>
  </si>
  <si>
    <t>943623Q</t>
  </si>
  <si>
    <t>G01434</t>
  </si>
  <si>
    <t>FK020JUV</t>
  </si>
  <si>
    <t>FK020JUB</t>
  </si>
  <si>
    <t>SBF90218S7V</t>
  </si>
  <si>
    <t>SBF90218Z10V</t>
  </si>
  <si>
    <t>SBF90218S7B</t>
  </si>
  <si>
    <t>SBF90218Z10B</t>
  </si>
  <si>
    <t>HY19079</t>
  </si>
  <si>
    <t>3902SGHV08</t>
  </si>
  <si>
    <t>3902SGHB08</t>
  </si>
  <si>
    <t>CCH1532D1</t>
  </si>
  <si>
    <t>CH153FD21</t>
  </si>
  <si>
    <t>SP020F10B</t>
  </si>
  <si>
    <t>EPB13NHC</t>
  </si>
  <si>
    <t>V3045V2H10</t>
  </si>
  <si>
    <t>V3045B2H10</t>
  </si>
  <si>
    <t>84860</t>
  </si>
  <si>
    <t>7860</t>
  </si>
  <si>
    <t>57860</t>
  </si>
  <si>
    <t>LH11032V</t>
  </si>
  <si>
    <t>020500R3VG30HCSP</t>
  </si>
  <si>
    <t>P173171</t>
  </si>
  <si>
    <t>10500LAH3SL0006P</t>
  </si>
  <si>
    <t>10500LAH3SL0006PX</t>
  </si>
  <si>
    <t>E30TR500H3LLLA</t>
  </si>
  <si>
    <t>10500LAH3XL0006P</t>
  </si>
  <si>
    <t>2066035</t>
  </si>
  <si>
    <t>0500R003BN3HC</t>
  </si>
  <si>
    <t>0500R003BNHC</t>
  </si>
  <si>
    <t>0500R003BNHC2</t>
  </si>
  <si>
    <t>02066035</t>
  </si>
  <si>
    <t>0500R003BN4HC</t>
  </si>
  <si>
    <t>HP33RNL103MB</t>
  </si>
  <si>
    <t>307311</t>
  </si>
  <si>
    <t>0500EAR032N1</t>
  </si>
  <si>
    <t>HC2238FKP10H</t>
  </si>
  <si>
    <t>HC2246FKP10H50</t>
  </si>
  <si>
    <t>934566</t>
  </si>
  <si>
    <t>QH500RA03B</t>
  </si>
  <si>
    <t>10500LAH3XL0006M</t>
  </si>
  <si>
    <t>H500R03N</t>
  </si>
  <si>
    <t>RE130G03B</t>
  </si>
  <si>
    <t>0500EAR032F1</t>
  </si>
  <si>
    <t>938285Q</t>
  </si>
  <si>
    <t>QH500RA03V</t>
  </si>
  <si>
    <t>LH11028</t>
  </si>
  <si>
    <t>04PI51456VG16EO</t>
  </si>
  <si>
    <t>185145H6SLE000P</t>
  </si>
  <si>
    <t>185145H6XLE000P</t>
  </si>
  <si>
    <t>1269158</t>
  </si>
  <si>
    <t>2450D06BN</t>
  </si>
  <si>
    <t>01269158</t>
  </si>
  <si>
    <t>HP1200L156M</t>
  </si>
  <si>
    <t>319334</t>
  </si>
  <si>
    <t>PI5145SM6</t>
  </si>
  <si>
    <t>PI5145SMX6</t>
  </si>
  <si>
    <t>PG120EAM062A1</t>
  </si>
  <si>
    <t>U5194</t>
  </si>
  <si>
    <t>HC2235FKN15</t>
  </si>
  <si>
    <t>935248</t>
  </si>
  <si>
    <t>PG120HH</t>
  </si>
  <si>
    <t>185145H6XLE000M</t>
  </si>
  <si>
    <t>ST1534</t>
  </si>
  <si>
    <t>SL125E05B</t>
  </si>
  <si>
    <t>LH11004</t>
  </si>
  <si>
    <t>MF7501A25NB</t>
  </si>
  <si>
    <t>BALDWIN</t>
  </si>
  <si>
    <t>CR80003</t>
  </si>
  <si>
    <t>R065EAR252F6</t>
  </si>
  <si>
    <t>LH95277V</t>
  </si>
  <si>
    <t>KS7V</t>
  </si>
  <si>
    <t>BEK912AV</t>
  </si>
  <si>
    <t>P174624</t>
  </si>
  <si>
    <t>DTHF4914UM</t>
  </si>
  <si>
    <t>FILTERSOFT</t>
  </si>
  <si>
    <t>H9709MDVL</t>
  </si>
  <si>
    <t>HK010BNV</t>
  </si>
  <si>
    <t>2056715</t>
  </si>
  <si>
    <t>50309D10BNV</t>
  </si>
  <si>
    <t>02056715</t>
  </si>
  <si>
    <t>HPKL912MV</t>
  </si>
  <si>
    <t>9700EAL122F1</t>
  </si>
  <si>
    <t>HC9700FDS9Z</t>
  </si>
  <si>
    <t>HC9700FUS9Z</t>
  </si>
  <si>
    <t>925789</t>
  </si>
  <si>
    <t>932670Q</t>
  </si>
  <si>
    <t>HF4L15VQ</t>
  </si>
  <si>
    <t>RKH0910H</t>
  </si>
  <si>
    <t>HF41L10VQ</t>
  </si>
  <si>
    <t>QHKA12V09</t>
  </si>
  <si>
    <t>KZ10V</t>
  </si>
  <si>
    <t>2970L12V09</t>
  </si>
  <si>
    <t>3970GGHV09</t>
  </si>
  <si>
    <t>9700912UMV</t>
  </si>
  <si>
    <t>V4051V3C10</t>
  </si>
  <si>
    <t>V4051B3V10</t>
  </si>
  <si>
    <t>84841</t>
  </si>
  <si>
    <t>7841</t>
  </si>
  <si>
    <t>57841</t>
  </si>
  <si>
    <t>LH95281V</t>
  </si>
  <si>
    <t>KS1V</t>
  </si>
  <si>
    <t>BEK903AV</t>
  </si>
  <si>
    <t>P174622</t>
  </si>
  <si>
    <t>DTHF495UM</t>
  </si>
  <si>
    <t>H9709MAVL</t>
  </si>
  <si>
    <t>HK003BNV</t>
  </si>
  <si>
    <t>2056713</t>
  </si>
  <si>
    <t>50309D03BNV</t>
  </si>
  <si>
    <t>02056713</t>
  </si>
  <si>
    <t>HPKL93MV</t>
  </si>
  <si>
    <t>9700EAL032F1</t>
  </si>
  <si>
    <t>HC9700FDP9Z</t>
  </si>
  <si>
    <t>HC9700FKP9Z</t>
  </si>
  <si>
    <t>HC9700FUP9Z</t>
  </si>
  <si>
    <t>925788</t>
  </si>
  <si>
    <t>932668Q</t>
  </si>
  <si>
    <t>HF4L3VQ</t>
  </si>
  <si>
    <t>RKH0903H</t>
  </si>
  <si>
    <t>HF4050GFV</t>
  </si>
  <si>
    <t>QHKA03V09</t>
  </si>
  <si>
    <t>KZ3V</t>
  </si>
  <si>
    <t>2970L03V09</t>
  </si>
  <si>
    <t>3970GGCV09</t>
  </si>
  <si>
    <t>818BGC02CV</t>
  </si>
  <si>
    <t>970093UMV</t>
  </si>
  <si>
    <t>V4051V3C03</t>
  </si>
  <si>
    <t>LH95314V</t>
  </si>
  <si>
    <t>0110D010BH3HCV</t>
  </si>
  <si>
    <t>BE110P12AHV</t>
  </si>
  <si>
    <t>DT0110DHC14UM</t>
  </si>
  <si>
    <t>2059786</t>
  </si>
  <si>
    <t>02059786</t>
  </si>
  <si>
    <t>0110D010BH4HCV</t>
  </si>
  <si>
    <t>HP06DHL712MV</t>
  </si>
  <si>
    <t>0110EAH124F1</t>
  </si>
  <si>
    <t>QH111DA12V</t>
  </si>
  <si>
    <t>R900229756</t>
  </si>
  <si>
    <t>SBF0111DS7V</t>
  </si>
  <si>
    <t>SBF0111DZ10V</t>
  </si>
  <si>
    <t>110D010HV</t>
  </si>
  <si>
    <t>84875</t>
  </si>
  <si>
    <t>7875</t>
  </si>
  <si>
    <t>57875</t>
  </si>
  <si>
    <t>LH95282V</t>
  </si>
  <si>
    <t>KS3V</t>
  </si>
  <si>
    <t>BEK906AV</t>
  </si>
  <si>
    <t>P174623</t>
  </si>
  <si>
    <t>DTHF498UM</t>
  </si>
  <si>
    <t>H9709MCVL</t>
  </si>
  <si>
    <t>HK005BNV</t>
  </si>
  <si>
    <t>2056714</t>
  </si>
  <si>
    <t>50309D05BNV</t>
  </si>
  <si>
    <t>02056714</t>
  </si>
  <si>
    <t>HPKL96MV</t>
  </si>
  <si>
    <t>9700EAL062F1</t>
  </si>
  <si>
    <t>HC9700FDN9Z</t>
  </si>
  <si>
    <t>HC9700FKN9Z</t>
  </si>
  <si>
    <t>HC9700FUN9Z</t>
  </si>
  <si>
    <t>932669Q</t>
  </si>
  <si>
    <t>HF4L10VQ</t>
  </si>
  <si>
    <t>RKH0906H</t>
  </si>
  <si>
    <t>HF4050HFV</t>
  </si>
  <si>
    <t>QHKA06V09</t>
  </si>
  <si>
    <t>KZ5V</t>
  </si>
  <si>
    <t>2970L06V09</t>
  </si>
  <si>
    <t>3970GGEV09</t>
  </si>
  <si>
    <t>818BGC05CV</t>
  </si>
  <si>
    <t>970096UMV</t>
  </si>
  <si>
    <t>V4051V3C05</t>
  </si>
  <si>
    <t>84756</t>
  </si>
  <si>
    <t>7756</t>
  </si>
  <si>
    <t>57756</t>
  </si>
  <si>
    <t>LH95345V</t>
  </si>
  <si>
    <t>0240D010BN4HCV</t>
  </si>
  <si>
    <t>BE240P12AV</t>
  </si>
  <si>
    <t>DT0240D14UM</t>
  </si>
  <si>
    <t>2068328</t>
  </si>
  <si>
    <t>0240D010BN3HCV</t>
  </si>
  <si>
    <t>02068328</t>
  </si>
  <si>
    <t>HP16DNL812MV</t>
  </si>
  <si>
    <t>0240EAM122F1</t>
  </si>
  <si>
    <t>H0240DN2010FPM</t>
  </si>
  <si>
    <t>QH240DA12V</t>
  </si>
  <si>
    <t>SBF0240DS7V</t>
  </si>
  <si>
    <t>SBF0240DZ10V</t>
  </si>
  <si>
    <t>240D010NV</t>
  </si>
  <si>
    <t>57884</t>
  </si>
  <si>
    <t>LH95271V</t>
  </si>
  <si>
    <t>KKS3V</t>
  </si>
  <si>
    <t>DTHF4188UM</t>
  </si>
  <si>
    <t>P566275</t>
  </si>
  <si>
    <t>H9718MCVL</t>
  </si>
  <si>
    <t>H2K005BNV</t>
  </si>
  <si>
    <t>2056457</t>
  </si>
  <si>
    <t>50318D05BNV</t>
  </si>
  <si>
    <t>02056457</t>
  </si>
  <si>
    <t>HPKL186MV</t>
  </si>
  <si>
    <t>9700EAL062F2</t>
  </si>
  <si>
    <t>HC9700FDN18Z</t>
  </si>
  <si>
    <t>HC9700FKN18Z</t>
  </si>
  <si>
    <t>HC9700FUN18Z</t>
  </si>
  <si>
    <t>932678Q</t>
  </si>
  <si>
    <t>QHKA06V18</t>
  </si>
  <si>
    <t>KKZ5V</t>
  </si>
  <si>
    <t>2970L06V18</t>
  </si>
  <si>
    <t>3970GGEV18</t>
  </si>
  <si>
    <t>V4051V6C05</t>
  </si>
  <si>
    <t>E4051B6C05</t>
  </si>
  <si>
    <t>84889</t>
  </si>
  <si>
    <t>7889</t>
  </si>
  <si>
    <t>57889</t>
  </si>
  <si>
    <t>LH95394V</t>
  </si>
  <si>
    <t>020660D10VG30HCEP</t>
  </si>
  <si>
    <t>BE660P12A</t>
  </si>
  <si>
    <t>P170612</t>
  </si>
  <si>
    <t>9660LAH10SLA000P</t>
  </si>
  <si>
    <t>9660LAH10SLA000PX</t>
  </si>
  <si>
    <t>E400HL660H10LLLA</t>
  </si>
  <si>
    <t>9660LAH10XLA000P</t>
  </si>
  <si>
    <t>FC7273F010BS</t>
  </si>
  <si>
    <t>FFKPVL1727310ABS</t>
  </si>
  <si>
    <t>1252803</t>
  </si>
  <si>
    <t>1266713</t>
  </si>
  <si>
    <t>2055747</t>
  </si>
  <si>
    <t>0660D010BN3HC</t>
  </si>
  <si>
    <t>0660D010BNHC</t>
  </si>
  <si>
    <t>0660D010BNHC2</t>
  </si>
  <si>
    <t>01252803</t>
  </si>
  <si>
    <t>1250495</t>
  </si>
  <si>
    <t>01250495</t>
  </si>
  <si>
    <t>01266713</t>
  </si>
  <si>
    <t>0660D010BN4HC</t>
  </si>
  <si>
    <t>HP33DNL1412MB</t>
  </si>
  <si>
    <t>300438</t>
  </si>
  <si>
    <t>7889660</t>
  </si>
  <si>
    <t>890024SM10NBR</t>
  </si>
  <si>
    <t>0660EAM122N1</t>
  </si>
  <si>
    <t>MP9706</t>
  </si>
  <si>
    <t>HC2233FKS13H</t>
  </si>
  <si>
    <t>G03203</t>
  </si>
  <si>
    <t>PR3203</t>
  </si>
  <si>
    <t>R660HBH10H</t>
  </si>
  <si>
    <t>QH660DA12B</t>
  </si>
  <si>
    <t>ABZFEN0350101XMA</t>
  </si>
  <si>
    <t>R900229754</t>
  </si>
  <si>
    <t>9660LAH10XLA000M</t>
  </si>
  <si>
    <t>SBF0660DS7B</t>
  </si>
  <si>
    <t>SBF0660DZ10B</t>
  </si>
  <si>
    <t>HY13127</t>
  </si>
  <si>
    <t>H660D10N</t>
  </si>
  <si>
    <t>SE160G10B</t>
  </si>
  <si>
    <t>660D010N</t>
  </si>
  <si>
    <t>V0662B2C10</t>
  </si>
  <si>
    <t>WGHH66010DB</t>
  </si>
  <si>
    <t>BE660P12AV</t>
  </si>
  <si>
    <t>DT0660D14UM</t>
  </si>
  <si>
    <t>2067520</t>
  </si>
  <si>
    <t>0660D010BN3HCV</t>
  </si>
  <si>
    <t>02067520</t>
  </si>
  <si>
    <t>660D010BNHC</t>
  </si>
  <si>
    <t>0660D010BN4HCV</t>
  </si>
  <si>
    <t>HP33DNL1412MV</t>
  </si>
  <si>
    <t>0660EAM122F1</t>
  </si>
  <si>
    <t>QH660DA12V</t>
  </si>
  <si>
    <t>R900739726</t>
  </si>
  <si>
    <t>SBF0660DS7V</t>
  </si>
  <si>
    <t>SBF0660DZ10V</t>
  </si>
  <si>
    <t>660D010NV</t>
  </si>
  <si>
    <t>PT9303-MPG</t>
  </si>
  <si>
    <t>LH95332V</t>
  </si>
  <si>
    <t>LH95272V</t>
  </si>
  <si>
    <t>LH95266V</t>
  </si>
  <si>
    <t>LH7041V</t>
  </si>
  <si>
    <t>LH95316V</t>
  </si>
  <si>
    <t>LH95304V</t>
  </si>
  <si>
    <t>LH95276V</t>
  </si>
  <si>
    <t>LH95107V</t>
  </si>
  <si>
    <t>LH95361V</t>
  </si>
  <si>
    <t>LH95305V</t>
  </si>
  <si>
    <t>LH95315V</t>
  </si>
  <si>
    <t>LH22063</t>
  </si>
  <si>
    <t>LH95035V</t>
  </si>
  <si>
    <t>LH95027V</t>
  </si>
  <si>
    <t>LH95269V</t>
  </si>
  <si>
    <t>LH22143</t>
  </si>
  <si>
    <t>LH95037V</t>
  </si>
  <si>
    <t>LH95341V</t>
  </si>
  <si>
    <t>LH95058V</t>
  </si>
  <si>
    <t>KS15V</t>
  </si>
  <si>
    <t>BEK925AV</t>
  </si>
  <si>
    <t>DTHF4925UM</t>
  </si>
  <si>
    <t>H9709MFVL</t>
  </si>
  <si>
    <t>HK020BNV</t>
  </si>
  <si>
    <t>2056716</t>
  </si>
  <si>
    <t>50309D20BNV</t>
  </si>
  <si>
    <t>02056716</t>
  </si>
  <si>
    <t>HPKL925MV</t>
  </si>
  <si>
    <t>9700EAL202F1</t>
  </si>
  <si>
    <t>9700EAL252F1</t>
  </si>
  <si>
    <t>HC9700FDT9Z</t>
  </si>
  <si>
    <t>HC9700FKT9Z</t>
  </si>
  <si>
    <t>HC9700FUT9Z</t>
  </si>
  <si>
    <t>925780</t>
  </si>
  <si>
    <t>931018Q</t>
  </si>
  <si>
    <t>HF4L25VQ</t>
  </si>
  <si>
    <t>HF4050JFV</t>
  </si>
  <si>
    <t>QHKA25V09</t>
  </si>
  <si>
    <t>KZ25V</t>
  </si>
  <si>
    <t>2970L25V09</t>
  </si>
  <si>
    <t>3970GGMV09</t>
  </si>
  <si>
    <t>818BGC25CV</t>
  </si>
  <si>
    <t>9700925UMV</t>
  </si>
  <si>
    <t>V4051V3C20</t>
  </si>
  <si>
    <t>LH7042V</t>
  </si>
  <si>
    <t>LH11044V</t>
  </si>
  <si>
    <t>LH11043V</t>
  </si>
  <si>
    <t>YAHMASHIN</t>
  </si>
  <si>
    <t>F21D180S002A</t>
  </si>
  <si>
    <t>LH22123</t>
  </si>
  <si>
    <t>G01338</t>
  </si>
  <si>
    <t>HF7795</t>
  </si>
  <si>
    <t>30P0EAM101F2</t>
  </si>
  <si>
    <t>ST7795</t>
  </si>
  <si>
    <t>Grove</t>
  </si>
  <si>
    <t xml:space="preserve">AMX131XT </t>
  </si>
  <si>
    <t>PT8498</t>
  </si>
  <si>
    <t>LH9240V</t>
  </si>
  <si>
    <t>MF0301P10NB</t>
  </si>
  <si>
    <t>1457431600</t>
  </si>
  <si>
    <t>F3P10</t>
  </si>
  <si>
    <t>HEK0210060ASSP010VVB</t>
  </si>
  <si>
    <t>HHC03423</t>
  </si>
  <si>
    <t>HEK0210060ASSP010VMB</t>
  </si>
  <si>
    <t>TIE0810</t>
  </si>
  <si>
    <t>MP0301RN1010</t>
  </si>
  <si>
    <t>U6952</t>
  </si>
  <si>
    <t>CR40A</t>
  </si>
  <si>
    <t>CR091C10R</t>
  </si>
  <si>
    <t>3TA10</t>
  </si>
  <si>
    <t>RE8CD1</t>
  </si>
  <si>
    <t>CRE008CD1</t>
  </si>
  <si>
    <t>RTE10D10B</t>
  </si>
  <si>
    <t>RTE10D10BS1</t>
  </si>
  <si>
    <t>ERA21NCC</t>
  </si>
  <si>
    <t>WGH9499</t>
  </si>
  <si>
    <t>PT9240</t>
  </si>
  <si>
    <t>038568741813</t>
  </si>
  <si>
    <t>10038568741810</t>
  </si>
  <si>
    <t>LH11008V</t>
  </si>
  <si>
    <t>MF1002A10NB</t>
  </si>
  <si>
    <t>CR10002</t>
  </si>
  <si>
    <t>F10B10</t>
  </si>
  <si>
    <t>FC1018F010BS</t>
  </si>
  <si>
    <t>FFPAVL1101810ABS</t>
  </si>
  <si>
    <t>HEK0220122ASFG010VVB</t>
  </si>
  <si>
    <t>HHC01245</t>
  </si>
  <si>
    <t>HHC03590</t>
  </si>
  <si>
    <t>HEK0220122ASFG010VMB</t>
  </si>
  <si>
    <t>HEK0520122ASFG010VMB</t>
  </si>
  <si>
    <t>TIE1610A2</t>
  </si>
  <si>
    <t>TIE16BTA102</t>
  </si>
  <si>
    <t>R029EAR122N2</t>
  </si>
  <si>
    <t>MP1002RN2010</t>
  </si>
  <si>
    <t>MF1002A10HB</t>
  </si>
  <si>
    <t>CR100G</t>
  </si>
  <si>
    <t>CR112F10R</t>
  </si>
  <si>
    <t>5TBS7</t>
  </si>
  <si>
    <t>5TBZ10</t>
  </si>
  <si>
    <t>RE25FD1</t>
  </si>
  <si>
    <t>TE40FD1</t>
  </si>
  <si>
    <t>CRE025FD1</t>
  </si>
  <si>
    <t>ERA32NFC</t>
  </si>
  <si>
    <t>WGH9520</t>
  </si>
  <si>
    <t>PT8989-MPG</t>
  </si>
  <si>
    <t>P171531</t>
  </si>
  <si>
    <t>038568741875</t>
  </si>
  <si>
    <t>10038568741872</t>
  </si>
  <si>
    <t>LH11014V</t>
  </si>
  <si>
    <t>938323Q</t>
  </si>
  <si>
    <t>HHC30010</t>
  </si>
  <si>
    <t>HHC46012</t>
  </si>
  <si>
    <t>P037EAM122F1</t>
  </si>
  <si>
    <t>MP0371DN2010</t>
  </si>
  <si>
    <t>P037EAM122N1</t>
  </si>
  <si>
    <t>HP0371A10NA</t>
  </si>
  <si>
    <t>Z371A10NA</t>
  </si>
  <si>
    <t>CPM37GN</t>
  </si>
  <si>
    <t>CDM101FD1</t>
  </si>
  <si>
    <t>DM101FD1</t>
  </si>
  <si>
    <t>SME015E10B</t>
  </si>
  <si>
    <t>EPA11NFC</t>
  </si>
  <si>
    <t>P171702</t>
  </si>
  <si>
    <t>038568741783 </t>
  </si>
  <si>
    <t>10038568741780</t>
  </si>
  <si>
    <t>LH11041V</t>
  </si>
  <si>
    <t>01NL25010VG30EV</t>
  </si>
  <si>
    <t>310835</t>
  </si>
  <si>
    <t>G04123</t>
  </si>
  <si>
    <t>R928006863</t>
  </si>
  <si>
    <t>R900217498</t>
  </si>
  <si>
    <t>038568741790</t>
  </si>
  <si>
    <t>10038568741797</t>
  </si>
  <si>
    <t>Boldface numbers denote EXISTING model with  price decrease</t>
  </si>
  <si>
    <t>Parker</t>
  </si>
  <si>
    <t>G01337</t>
  </si>
  <si>
    <t>30P0EAM251F2</t>
  </si>
  <si>
    <t>P170072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</si>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</sst>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&quot;$&quot;#,##0.00"/>
    <numFmt numFmtId="165" formatCode="0.000"/>
    <numFmt numFmtId="166" formatCode="[$-409]d\-mmm\-yy;@"/>
    <numFmt numFmtId="167" formatCode="[$-409]mmmm\ d\,\ yyyy;@"/>
    <numFmt numFmtId="168" formatCode="000000000000"/>
  </numFmts>
  <fonts count="5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1"/>
      <color theme="2" tint="-0.749961851863155"/>
      <name val="Calibri"/>
      <family val="2"/>
      <scheme val="minor"/>
    </font>
    <font>
      <b/>
      <u/>
      <sz val="11"/>
      <color theme="2" tint="-0.74999237037263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rgb="FF00B050"/>
      <name val="Arial"/>
      <family val="2"/>
    </font>
    <font>
      <b/>
      <u/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8"/>
      <color theme="5" tint="-0.249977111117893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theme="2" tint="-0.74999237037263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Arial"/>
      <family val="2"/>
    </font>
    <font>
      <sz val="11"/>
      <color rgb="FF000000"/>
      <name val="Calibri"/>
      <family val="2"/>
    </font>
    <font>
      <b/>
      <i/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b/>
      <i/>
      <u/>
      <sz val="11"/>
      <color rgb="FF0070C0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1"/>
      <color rgb="FF00B0F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u/>
      <sz val="10"/>
      <color theme="2" tint="-0.749992370372631"/>
      <name val="Arial"/>
      <family val="2"/>
    </font>
    <font>
      <b/>
      <u/>
      <sz val="10"/>
      <color rgb="FF0070C0"/>
      <name val="Arial"/>
      <family val="2"/>
    </font>
    <font>
      <b/>
      <sz val="10"/>
      <color theme="5"/>
      <name val="Arial"/>
      <family val="2"/>
    </font>
    <font>
      <b/>
      <sz val="11"/>
      <color theme="5"/>
      <name val="Calibri"/>
      <family val="2"/>
      <scheme val="minor"/>
    </font>
    <font>
      <u/>
      <sz val="10"/>
      <color rgb="FF0070C0"/>
      <name val="Arial"/>
      <family val="2"/>
    </font>
    <font>
      <u/>
      <sz val="10"/>
      <color theme="2" tint="-0.74999237037263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u/>
      <sz val="11"/>
      <color theme="6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EDB3B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31" fillId="11" borderId="6" applyNumberFormat="0" applyAlignment="0" applyProtection="0"/>
    <xf numFmtId="0" fontId="15" fillId="0" borderId="0"/>
  </cellStyleXfs>
  <cellXfs count="204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8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167" fontId="27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5" fontId="0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67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/>
    <xf numFmtId="0" fontId="6" fillId="0" borderId="0" xfId="0" applyFont="1" applyFill="1" applyBorder="1" applyAlignment="1"/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 wrapText="1"/>
    </xf>
    <xf numFmtId="168" fontId="33" fillId="0" borderId="1" xfId="3" applyNumberFormat="1" applyFont="1" applyBorder="1" applyAlignment="1">
      <alignment horizontal="center" vertical="center"/>
    </xf>
    <xf numFmtId="1" fontId="33" fillId="0" borderId="1" xfId="3" applyNumberFormat="1" applyFont="1" applyBorder="1" applyAlignment="1">
      <alignment horizontal="center" vertical="center"/>
    </xf>
    <xf numFmtId="168" fontId="30" fillId="0" borderId="1" xfId="2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wrapText="1"/>
    </xf>
    <xf numFmtId="49" fontId="0" fillId="0" borderId="3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/>
    </xf>
    <xf numFmtId="0" fontId="16" fillId="0" borderId="5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8" fontId="38" fillId="0" borderId="1" xfId="3" applyNumberFormat="1" applyFont="1" applyFill="1" applyBorder="1" applyAlignment="1">
      <alignment horizontal="center" vertical="center"/>
    </xf>
    <xf numFmtId="1" fontId="38" fillId="0" borderId="1" xfId="3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168" fontId="38" fillId="0" borderId="1" xfId="3" applyNumberFormat="1" applyFont="1" applyBorder="1" applyAlignment="1">
      <alignment horizontal="center" vertical="center"/>
    </xf>
    <xf numFmtId="1" fontId="38" fillId="0" borderId="1" xfId="3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8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39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0" fillId="0" borderId="1" xfId="0" applyNumberFormat="1" applyFont="1" applyFill="1" applyBorder="1" applyAlignment="1">
      <alignment horizontal="center"/>
    </xf>
    <xf numFmtId="0" fontId="39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8" fontId="0" fillId="0" borderId="0" xfId="0" applyNumberFormat="1" applyFill="1" applyBorder="1" applyAlignment="1">
      <alignment horizontal="center" vertical="center" wrapText="1"/>
    </xf>
    <xf numFmtId="8" fontId="0" fillId="0" borderId="0" xfId="0" applyNumberFormat="1" applyFont="1" applyFill="1" applyBorder="1" applyAlignment="1">
      <alignment horizontal="center" vertical="center"/>
    </xf>
    <xf numFmtId="8" fontId="0" fillId="2" borderId="0" xfId="0" applyNumberFormat="1" applyFill="1" applyBorder="1" applyAlignment="1">
      <alignment horizontal="center" vertical="center" wrapText="1"/>
    </xf>
    <xf numFmtId="8" fontId="0" fillId="2" borderId="0" xfId="0" applyNumberFormat="1" applyFont="1" applyFill="1" applyBorder="1" applyAlignment="1">
      <alignment horizontal="center" vertical="center"/>
    </xf>
    <xf numFmtId="49" fontId="41" fillId="0" borderId="0" xfId="0" applyNumberFormat="1" applyFont="1"/>
    <xf numFmtId="0" fontId="41" fillId="0" borderId="0" xfId="0" applyNumberFormat="1" applyFont="1" applyFill="1"/>
    <xf numFmtId="164" fontId="0" fillId="0" borderId="0" xfId="0" applyNumberFormat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 wrapText="1"/>
    </xf>
    <xf numFmtId="0" fontId="43" fillId="0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/>
    </xf>
    <xf numFmtId="49" fontId="43" fillId="0" borderId="0" xfId="0" applyNumberFormat="1" applyFont="1" applyFill="1" applyAlignment="1">
      <alignment horizontal="center"/>
    </xf>
    <xf numFmtId="49" fontId="43" fillId="0" borderId="5" xfId="0" applyNumberFormat="1" applyFont="1" applyFill="1" applyBorder="1" applyAlignment="1">
      <alignment horizontal="center"/>
    </xf>
    <xf numFmtId="49" fontId="43" fillId="0" borderId="7" xfId="0" applyNumberFormat="1" applyFont="1" applyFill="1" applyBorder="1" applyAlignment="1">
      <alignment horizontal="center"/>
    </xf>
    <xf numFmtId="49" fontId="43" fillId="0" borderId="7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43" fillId="0" borderId="5" xfId="0" applyFont="1" applyFill="1" applyBorder="1" applyAlignment="1">
      <alignment horizontal="center"/>
    </xf>
    <xf numFmtId="164" fontId="15" fillId="0" borderId="5" xfId="0" applyNumberFormat="1" applyFont="1" applyFill="1" applyBorder="1" applyAlignment="1">
      <alignment horizontal="center" wrapText="1"/>
    </xf>
    <xf numFmtId="2" fontId="43" fillId="7" borderId="1" xfId="0" applyNumberFormat="1" applyFont="1" applyFill="1" applyBorder="1" applyAlignment="1">
      <alignment horizontal="center" vertical="center" wrapText="1"/>
    </xf>
    <xf numFmtId="2" fontId="43" fillId="0" borderId="1" xfId="0" applyNumberFormat="1" applyFont="1" applyFill="1" applyBorder="1" applyAlignment="1">
      <alignment horizontal="center" vertical="center" wrapText="1"/>
    </xf>
    <xf numFmtId="165" fontId="43" fillId="0" borderId="1" xfId="0" applyNumberFormat="1" applyFont="1" applyFill="1" applyBorder="1" applyAlignment="1">
      <alignment horizontal="center" vertical="center"/>
    </xf>
    <xf numFmtId="165" fontId="43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" fontId="43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/>
    </xf>
    <xf numFmtId="0" fontId="43" fillId="0" borderId="0" xfId="0" applyNumberFormat="1" applyFont="1" applyFill="1" applyBorder="1" applyAlignment="1">
      <alignment horizontal="center"/>
    </xf>
    <xf numFmtId="0" fontId="43" fillId="0" borderId="2" xfId="0" applyNumberFormat="1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/>
    </xf>
    <xf numFmtId="49" fontId="43" fillId="0" borderId="1" xfId="0" applyNumberFormat="1" applyFont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165" fontId="15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/>
    </xf>
    <xf numFmtId="0" fontId="15" fillId="0" borderId="1" xfId="0" applyNumberFormat="1" applyFont="1" applyFill="1" applyBorder="1" applyAlignment="1">
      <alignment horizontal="center" vertical="center"/>
    </xf>
    <xf numFmtId="0" fontId="47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3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168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48" fillId="0" borderId="8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/>
    </xf>
    <xf numFmtId="0" fontId="15" fillId="0" borderId="9" xfId="0" applyNumberFormat="1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0" fontId="43" fillId="0" borderId="9" xfId="0" applyNumberFormat="1" applyFont="1" applyFill="1" applyBorder="1" applyAlignment="1">
      <alignment horizontal="center"/>
    </xf>
    <xf numFmtId="0" fontId="48" fillId="0" borderId="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43" fillId="0" borderId="1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5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2" fontId="43" fillId="0" borderId="1" xfId="0" applyNumberFormat="1" applyFont="1" applyFill="1" applyBorder="1" applyAlignment="1">
      <alignment horizontal="center" vertical="center" wrapText="1"/>
    </xf>
    <xf numFmtId="0" fontId="50" fillId="0" borderId="1" xfId="0" applyNumberFormat="1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15" fontId="43" fillId="0" borderId="1" xfId="0" applyNumberFormat="1" applyFont="1" applyFill="1" applyBorder="1" applyAlignment="1">
      <alignment horizontal="center"/>
    </xf>
    <xf numFmtId="0" fontId="36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8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15" fontId="0" fillId="0" borderId="1" xfId="0" applyNumberFormat="1" applyFill="1" applyBorder="1" applyAlignment="1">
      <alignment horizontal="center"/>
    </xf>
    <xf numFmtId="0" fontId="34" fillId="2" borderId="0" xfId="0" applyNumberFormat="1" applyFont="1" applyFill="1" applyBorder="1" applyAlignment="1">
      <alignment horizontal="center" vertical="center"/>
    </xf>
    <xf numFmtId="2" fontId="43" fillId="0" borderId="1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left" vertical="center" wrapText="1"/>
    </xf>
    <xf numFmtId="165" fontId="24" fillId="5" borderId="1" xfId="0" applyNumberFormat="1" applyFont="1" applyFill="1" applyBorder="1" applyAlignment="1">
      <alignment horizontal="left" vertical="center" wrapText="1"/>
    </xf>
    <xf numFmtId="0" fontId="54" fillId="12" borderId="1" xfId="0" applyNumberFormat="1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left" vertical="center"/>
    </xf>
    <xf numFmtId="0" fontId="5" fillId="9" borderId="1" xfId="0" applyNumberFormat="1" applyFont="1" applyFill="1" applyBorder="1" applyAlignment="1">
      <alignment horizontal="left" vertical="center"/>
    </xf>
    <xf numFmtId="49" fontId="26" fillId="6" borderId="1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 vertical="center" wrapText="1"/>
    </xf>
    <xf numFmtId="49" fontId="29" fillId="10" borderId="1" xfId="0" applyNumberFormat="1" applyFont="1" applyFill="1" applyBorder="1" applyAlignment="1">
      <alignment horizontal="left" vertical="center" wrapText="1"/>
    </xf>
    <xf numFmtId="165" fontId="23" fillId="4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49" fontId="56" fillId="2" borderId="0" xfId="0" applyNumberFormat="1" applyFont="1" applyFill="1" applyAlignment="1">
      <alignment horizontal="center" vertical="center" wrapText="1"/>
    </xf>
    <xf numFmtId="0" fontId="55" fillId="2" borderId="0" xfId="0" applyNumberFormat="1" applyFont="1" applyFill="1" applyBorder="1" applyAlignment="1">
      <alignment horizontal="center" vertical="center"/>
    </xf>
  </cellXfs>
  <cellStyles count="4">
    <cellStyle name="Calculation" xfId="2" builtinId="22"/>
    <cellStyle name="Normal" xfId="0" builtinId="0"/>
    <cellStyle name="Normal 3" xfId="1"/>
    <cellStyle name="Normal 9" xfId="3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EDB3B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114300</xdr:rowOff>
    </xdr:from>
    <xdr:to>
      <xdr:col>3</xdr:col>
      <xdr:colOff>504825</xdr:colOff>
      <xdr:row>2</xdr:row>
      <xdr:rowOff>122555</xdr:rowOff>
    </xdr:to>
    <xdr:pic>
      <xdr:nvPicPr>
        <xdr:cNvPr id="2" name="Picture 1" descr="LF4c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4300"/>
          <a:ext cx="1695450" cy="494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Z68"/>
  <sheetViews>
    <sheetView showGridLines="0"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5" sqref="A5"/>
    </sheetView>
  </sheetViews>
  <sheetFormatPr defaultRowHeight="15" x14ac:dyDescent="0.25"/>
  <cols>
    <col min="1" max="1" width="10.28515625" style="4" customWidth="1"/>
    <col min="2" max="2" width="12.28515625" style="12" bestFit="1" customWidth="1"/>
    <col min="3" max="3" width="8.7109375" style="12" customWidth="1"/>
    <col min="4" max="4" width="29" style="4" customWidth="1"/>
    <col min="5" max="5" width="51" style="10" customWidth="1"/>
    <col min="6" max="6" width="19.7109375" style="4" customWidth="1"/>
    <col min="7" max="7" width="16.7109375" style="4" customWidth="1"/>
    <col min="8" max="8" width="25.140625" style="4" customWidth="1"/>
    <col min="9" max="9" width="15.140625" style="4" customWidth="1"/>
    <col min="10" max="10" width="21" style="4" customWidth="1"/>
    <col min="11" max="11" width="15.140625" style="4" customWidth="1"/>
    <col min="12" max="12" width="17.7109375" style="4" customWidth="1"/>
    <col min="13" max="13" width="19.140625" style="4" customWidth="1"/>
    <col min="14" max="14" width="21.140625" style="4" customWidth="1"/>
    <col min="15" max="15" width="16.7109375" style="4" customWidth="1"/>
    <col min="16" max="16" width="21.140625" style="4" customWidth="1"/>
    <col min="17" max="17" width="20" style="4" customWidth="1"/>
    <col min="18" max="18" width="21.140625" style="4" customWidth="1"/>
    <col min="19" max="19" width="16.140625" style="4" customWidth="1"/>
    <col min="20" max="20" width="22.42578125" style="4" customWidth="1"/>
    <col min="21" max="21" width="19.28515625" style="4" customWidth="1"/>
    <col min="22" max="22" width="22.42578125" style="4" customWidth="1"/>
    <col min="23" max="23" width="15.140625" style="4" customWidth="1"/>
    <col min="24" max="24" width="25.5703125" style="4" customWidth="1"/>
    <col min="25" max="25" width="19.85546875" style="4" customWidth="1"/>
    <col min="26" max="26" width="21.140625" style="4" customWidth="1"/>
    <col min="27" max="27" width="13.42578125" style="4" customWidth="1"/>
    <col min="28" max="28" width="23.42578125" style="4" customWidth="1"/>
    <col min="29" max="29" width="13.140625" style="4" customWidth="1"/>
    <col min="30" max="30" width="22.42578125" style="4" customWidth="1"/>
    <col min="31" max="31" width="13.28515625" style="4" customWidth="1"/>
    <col min="32" max="32" width="21.140625" style="4" customWidth="1"/>
    <col min="33" max="33" width="13.140625" style="4" customWidth="1"/>
    <col min="34" max="34" width="21.140625" style="4" customWidth="1"/>
    <col min="35" max="35" width="13.85546875" style="4" customWidth="1"/>
    <col min="36" max="36" width="17.5703125" style="4" customWidth="1"/>
    <col min="37" max="37" width="14.7109375" style="4" customWidth="1"/>
    <col min="38" max="38" width="22.42578125" style="4" customWidth="1"/>
    <col min="39" max="39" width="13.7109375" style="4" customWidth="1"/>
    <col min="40" max="40" width="22.42578125" style="4" customWidth="1"/>
    <col min="41" max="41" width="11.85546875" style="4" customWidth="1"/>
    <col min="42" max="42" width="16.5703125" style="4" customWidth="1"/>
    <col min="43" max="43" width="10.5703125" style="4" customWidth="1"/>
    <col min="44" max="44" width="17" style="4" customWidth="1"/>
    <col min="45" max="45" width="15.5703125" style="4" customWidth="1"/>
    <col min="46" max="46" width="22.42578125" style="4" customWidth="1"/>
    <col min="47" max="47" width="13.7109375" style="4" customWidth="1"/>
    <col min="48" max="48" width="22.42578125" style="4" customWidth="1"/>
    <col min="49" max="49" width="13.7109375" style="4" customWidth="1"/>
    <col min="50" max="50" width="22.42578125" style="4" customWidth="1"/>
    <col min="51" max="51" width="11.5703125" style="4" customWidth="1"/>
    <col min="52" max="52" width="22.28515625" style="4" customWidth="1"/>
    <col min="53" max="53" width="11.42578125" style="4" customWidth="1"/>
    <col min="54" max="54" width="21.140625" style="4" customWidth="1"/>
    <col min="55" max="55" width="17.42578125" style="4" customWidth="1"/>
    <col min="56" max="56" width="21.140625" style="4" customWidth="1"/>
    <col min="57" max="57" width="12.28515625" style="4" customWidth="1"/>
    <col min="58" max="58" width="22.42578125" style="4" customWidth="1"/>
    <col min="59" max="59" width="11.28515625" style="4" customWidth="1"/>
    <col min="60" max="60" width="14.42578125" style="4" customWidth="1"/>
    <col min="61" max="61" width="11.85546875" style="4" customWidth="1"/>
    <col min="62" max="62" width="15" style="4" customWidth="1"/>
    <col min="63" max="63" width="11.42578125" style="4" customWidth="1"/>
    <col min="64" max="64" width="17.7109375" style="4" customWidth="1"/>
    <col min="65" max="65" width="15.140625" style="4" customWidth="1"/>
    <col min="66" max="66" width="15" style="4" customWidth="1"/>
    <col min="67" max="67" width="11.28515625" style="4" customWidth="1"/>
    <col min="68" max="68" width="13.85546875" style="4" customWidth="1"/>
    <col min="69" max="69" width="11" style="4" customWidth="1"/>
    <col min="70" max="70" width="15" style="4" customWidth="1"/>
    <col min="71" max="71" width="14.140625" style="4" customWidth="1"/>
    <col min="72" max="72" width="16.5703125" style="4" customWidth="1"/>
    <col min="73" max="73" width="14.140625" style="4" customWidth="1"/>
    <col min="74" max="74" width="15" style="4" customWidth="1"/>
    <col min="75" max="75" width="16.140625" style="4" customWidth="1"/>
    <col min="76" max="76" width="13.42578125" style="4" customWidth="1"/>
    <col min="77" max="77" width="10.140625" style="4" customWidth="1"/>
    <col min="78" max="78" width="15" style="4" customWidth="1"/>
    <col min="79" max="79" width="15.7109375" style="4" customWidth="1"/>
    <col min="80" max="80" width="15" style="4" customWidth="1"/>
    <col min="81" max="81" width="11" style="4" customWidth="1"/>
    <col min="82" max="82" width="21.140625" style="4" customWidth="1"/>
    <col min="83" max="83" width="11.85546875" style="4" customWidth="1"/>
    <col min="84" max="84" width="20.85546875" style="4" customWidth="1"/>
    <col min="85" max="85" width="16.140625" style="4" customWidth="1"/>
    <col min="86" max="86" width="22.42578125" style="4" customWidth="1"/>
    <col min="87" max="87" width="9.7109375" style="4" customWidth="1"/>
    <col min="88" max="88" width="16.5703125" style="4" customWidth="1"/>
    <col min="89" max="89" width="11.42578125" style="4" customWidth="1"/>
    <col min="90" max="90" width="15" style="4" customWidth="1"/>
    <col min="91" max="91" width="9.7109375" style="4" customWidth="1"/>
    <col min="92" max="92" width="12.7109375" style="4" customWidth="1"/>
    <col min="93" max="93" width="10.7109375" style="4" customWidth="1"/>
    <col min="94" max="94" width="15" style="4" customWidth="1"/>
    <col min="95" max="95" width="12.42578125" style="4" customWidth="1"/>
    <col min="96" max="96" width="15" style="4" customWidth="1"/>
    <col min="97" max="97" width="10.7109375" style="4" customWidth="1"/>
    <col min="98" max="98" width="17.7109375" style="4" customWidth="1"/>
    <col min="99" max="99" width="11.85546875" style="4" customWidth="1"/>
    <col min="100" max="100" width="15" style="4" customWidth="1"/>
    <col min="101" max="101" width="12" style="4" customWidth="1"/>
    <col min="102" max="102" width="22.42578125" style="4" customWidth="1"/>
    <col min="103" max="103" width="14.28515625" style="4" customWidth="1"/>
    <col min="104" max="104" width="22.42578125" style="4" customWidth="1"/>
    <col min="105" max="105" width="10.28515625" style="4" customWidth="1"/>
    <col min="106" max="106" width="16.7109375" style="4" customWidth="1"/>
    <col min="107" max="107" width="12.28515625" style="4" customWidth="1"/>
    <col min="108" max="108" width="17" style="4" customWidth="1"/>
    <col min="109" max="109" width="11.42578125" style="4" customWidth="1"/>
    <col min="110" max="110" width="15" style="4" customWidth="1"/>
    <col min="111" max="111" width="14.28515625" style="4" customWidth="1"/>
    <col min="112" max="112" width="15" style="4" customWidth="1"/>
    <col min="113" max="113" width="13.7109375" style="4" customWidth="1"/>
    <col min="114" max="114" width="21.140625" style="4" customWidth="1"/>
    <col min="115" max="115" width="13" style="4" customWidth="1"/>
    <col min="116" max="116" width="16.5703125" style="4" customWidth="1"/>
    <col min="117" max="117" width="10.7109375" style="4" customWidth="1"/>
    <col min="118" max="118" width="15" style="4" customWidth="1"/>
    <col min="119" max="119" width="9.7109375" style="4" customWidth="1"/>
    <col min="120" max="120" width="15" style="4" customWidth="1"/>
    <col min="121" max="121" width="9.7109375" style="4" customWidth="1"/>
    <col min="122" max="122" width="15" style="4" customWidth="1"/>
    <col min="123" max="123" width="11" style="4" customWidth="1"/>
    <col min="124" max="124" width="17.5703125" style="4" customWidth="1"/>
    <col min="125" max="125" width="11.85546875" style="4" customWidth="1"/>
    <col min="126" max="126" width="15" style="4" customWidth="1"/>
    <col min="127" max="127" width="9.7109375" style="4" customWidth="1"/>
    <col min="128" max="128" width="12" style="4" customWidth="1"/>
    <col min="129" max="129" width="6.140625" style="4" customWidth="1"/>
    <col min="130" max="130" width="8.85546875" style="4" customWidth="1"/>
    <col min="131" max="131" width="7.140625" style="4" customWidth="1"/>
    <col min="132" max="132" width="10.42578125" style="4" customWidth="1"/>
    <col min="133" max="133" width="9.42578125" style="4" customWidth="1"/>
    <col min="134" max="134" width="10.5703125" style="4" customWidth="1"/>
    <col min="135" max="135" width="5.42578125" style="4" customWidth="1"/>
    <col min="136" max="136" width="8.42578125" style="4" customWidth="1"/>
    <col min="137" max="137" width="7.140625" style="4" customWidth="1"/>
    <col min="138" max="138" width="5.140625" style="4" customWidth="1"/>
    <col min="139" max="139" width="10.28515625" style="4" customWidth="1"/>
    <col min="140" max="140" width="15.5703125" style="4" customWidth="1"/>
    <col min="141" max="141" width="7.7109375" style="4" customWidth="1"/>
    <col min="142" max="142" width="10.5703125" style="4" customWidth="1"/>
    <col min="143" max="143" width="6.140625" style="4" customWidth="1"/>
    <col min="144" max="144" width="9.28515625" style="4" customWidth="1"/>
    <col min="145" max="145" width="4.140625" style="4" customWidth="1"/>
    <col min="146" max="146" width="14.140625" style="4" customWidth="1"/>
    <col min="147" max="147" width="7.7109375" style="4" customWidth="1"/>
    <col min="148" max="148" width="6" style="4" customWidth="1"/>
    <col min="149" max="152" width="9.5703125" style="4" customWidth="1"/>
    <col min="153" max="153" width="14.85546875" style="4" customWidth="1"/>
    <col min="154" max="154" width="17.140625" style="4" customWidth="1"/>
    <col min="155" max="155" width="11.5703125" style="4" bestFit="1" customWidth="1"/>
    <col min="156" max="156" width="11.140625" style="4" bestFit="1" customWidth="1"/>
    <col min="157" max="157" width="11.42578125" style="4" bestFit="1" customWidth="1"/>
    <col min="158" max="158" width="8.28515625" style="4" bestFit="1" customWidth="1"/>
    <col min="159" max="159" width="11.42578125" style="4" bestFit="1" customWidth="1"/>
    <col min="160" max="160" width="8.85546875" style="4" bestFit="1" customWidth="1"/>
    <col min="161" max="161" width="7" style="4" bestFit="1" customWidth="1"/>
    <col min="162" max="162" width="17.85546875" style="4" customWidth="1"/>
    <col min="163" max="163" width="6.85546875" style="4" bestFit="1" customWidth="1"/>
    <col min="164" max="164" width="6.7109375" style="4" customWidth="1"/>
    <col min="165" max="165" width="7.5703125" style="4" bestFit="1" customWidth="1"/>
    <col min="166" max="166" width="7" style="4" bestFit="1" customWidth="1"/>
    <col min="167" max="167" width="20.140625" style="4" bestFit="1" customWidth="1"/>
    <col min="168" max="168" width="6.85546875" style="4" bestFit="1" customWidth="1"/>
    <col min="169" max="169" width="5.5703125" style="4" bestFit="1" customWidth="1"/>
    <col min="170" max="170" width="7.5703125" style="4" bestFit="1" customWidth="1"/>
    <col min="171" max="171" width="17.85546875" style="4" customWidth="1"/>
    <col min="172" max="172" width="10.42578125" style="4" bestFit="1" customWidth="1"/>
    <col min="173" max="173" width="12" style="4" bestFit="1" customWidth="1"/>
    <col min="174" max="175" width="14.42578125" style="4" bestFit="1" customWidth="1"/>
    <col min="176" max="176" width="13.28515625" style="4" bestFit="1" customWidth="1"/>
    <col min="177" max="177" width="16.28515625" style="4" bestFit="1" customWidth="1"/>
    <col min="178" max="178" width="22.28515625" style="4" customWidth="1"/>
    <col min="179" max="179" width="12.140625" style="4" hidden="1" customWidth="1"/>
    <col min="180" max="180" width="15.42578125" style="4" hidden="1" customWidth="1"/>
    <col min="181" max="181" width="12.42578125" style="4" hidden="1" customWidth="1"/>
    <col min="182" max="16384" width="9.140625" style="4"/>
  </cols>
  <sheetData>
    <row r="1" spans="1:181" x14ac:dyDescent="0.25">
      <c r="E1" s="116" t="s">
        <v>63</v>
      </c>
    </row>
    <row r="2" spans="1:181" ht="23.25" x14ac:dyDescent="0.25">
      <c r="E2" s="2" t="s">
        <v>353</v>
      </c>
      <c r="G2" s="2"/>
      <c r="H2" s="3"/>
    </row>
    <row r="3" spans="1:181" ht="20.25" x14ac:dyDescent="0.25">
      <c r="E3" s="39">
        <v>42067</v>
      </c>
    </row>
    <row r="4" spans="1:181" ht="15.75" customHeight="1" x14ac:dyDescent="0.25">
      <c r="A4" s="191" t="s">
        <v>17</v>
      </c>
      <c r="B4" s="191"/>
      <c r="C4" s="191"/>
      <c r="D4" s="191"/>
      <c r="E4" s="191"/>
      <c r="F4" s="192" t="s">
        <v>15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3" t="s">
        <v>16</v>
      </c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4" t="s">
        <v>74</v>
      </c>
      <c r="ET4" s="194"/>
      <c r="EU4" s="194"/>
      <c r="EV4" s="194"/>
      <c r="EW4" s="195" t="s">
        <v>19</v>
      </c>
      <c r="EX4" s="195"/>
      <c r="EY4" s="196" t="s">
        <v>77</v>
      </c>
      <c r="EZ4" s="196"/>
      <c r="FA4" s="196"/>
      <c r="FB4" s="196"/>
      <c r="FC4" s="196"/>
      <c r="FD4" s="196"/>
      <c r="FE4" s="197" t="s">
        <v>21</v>
      </c>
      <c r="FF4" s="197"/>
      <c r="FG4" s="197"/>
      <c r="FH4" s="197"/>
      <c r="FI4" s="197"/>
      <c r="FJ4" s="190" t="s">
        <v>27</v>
      </c>
      <c r="FK4" s="190"/>
      <c r="FL4" s="190"/>
      <c r="FM4" s="190"/>
      <c r="FN4" s="190"/>
      <c r="FO4" s="189" t="s">
        <v>33</v>
      </c>
      <c r="FP4" s="189"/>
      <c r="FQ4" s="189"/>
      <c r="FR4" s="189"/>
      <c r="FS4" s="189"/>
      <c r="FT4" s="189"/>
      <c r="FU4" s="189"/>
      <c r="FV4" s="189"/>
    </row>
    <row r="5" spans="1:181" x14ac:dyDescent="0.25">
      <c r="A5" s="171" t="s">
        <v>1815</v>
      </c>
      <c r="B5" s="172" t="s">
        <v>0</v>
      </c>
      <c r="C5" s="173" t="s">
        <v>72</v>
      </c>
      <c r="D5" s="172" t="s">
        <v>2</v>
      </c>
      <c r="E5" s="174" t="s">
        <v>1</v>
      </c>
      <c r="F5" s="176" t="s">
        <v>3</v>
      </c>
      <c r="G5" s="177" t="s">
        <v>7</v>
      </c>
      <c r="H5" s="176" t="s">
        <v>4</v>
      </c>
      <c r="I5" s="177" t="s">
        <v>6</v>
      </c>
      <c r="J5" s="176" t="s">
        <v>5</v>
      </c>
      <c r="K5" s="177" t="s">
        <v>55</v>
      </c>
      <c r="L5" s="176" t="s">
        <v>53</v>
      </c>
      <c r="M5" s="177" t="s">
        <v>56</v>
      </c>
      <c r="N5" s="176" t="s">
        <v>57</v>
      </c>
      <c r="O5" s="177" t="s">
        <v>58</v>
      </c>
      <c r="P5" s="176" t="s">
        <v>59</v>
      </c>
      <c r="Q5" s="177" t="s">
        <v>60</v>
      </c>
      <c r="R5" s="176" t="s">
        <v>71</v>
      </c>
      <c r="S5" s="177" t="s">
        <v>60</v>
      </c>
      <c r="T5" s="176" t="s">
        <v>148</v>
      </c>
      <c r="U5" s="177" t="s">
        <v>60</v>
      </c>
      <c r="V5" s="176" t="s">
        <v>149</v>
      </c>
      <c r="W5" s="177" t="s">
        <v>60</v>
      </c>
      <c r="X5" s="176" t="s">
        <v>155</v>
      </c>
      <c r="Y5" s="177" t="s">
        <v>60</v>
      </c>
      <c r="Z5" s="176" t="s">
        <v>156</v>
      </c>
      <c r="AA5" s="177" t="s">
        <v>60</v>
      </c>
      <c r="AB5" s="176" t="s">
        <v>161</v>
      </c>
      <c r="AC5" s="177" t="s">
        <v>60</v>
      </c>
      <c r="AD5" s="176" t="s">
        <v>163</v>
      </c>
      <c r="AE5" s="177" t="s">
        <v>60</v>
      </c>
      <c r="AF5" s="176" t="s">
        <v>192</v>
      </c>
      <c r="AG5" s="177" t="s">
        <v>60</v>
      </c>
      <c r="AH5" s="176" t="s">
        <v>193</v>
      </c>
      <c r="AI5" s="177" t="s">
        <v>60</v>
      </c>
      <c r="AJ5" s="176" t="s">
        <v>194</v>
      </c>
      <c r="AK5" s="177" t="s">
        <v>60</v>
      </c>
      <c r="AL5" s="176" t="s">
        <v>237</v>
      </c>
      <c r="AM5" s="177" t="s">
        <v>60</v>
      </c>
      <c r="AN5" s="176" t="s">
        <v>236</v>
      </c>
      <c r="AO5" s="177" t="s">
        <v>60</v>
      </c>
      <c r="AP5" s="176" t="s">
        <v>234</v>
      </c>
      <c r="AQ5" s="177" t="s">
        <v>60</v>
      </c>
      <c r="AR5" s="176" t="s">
        <v>235</v>
      </c>
      <c r="AS5" s="177" t="s">
        <v>60</v>
      </c>
      <c r="AT5" s="176" t="s">
        <v>242</v>
      </c>
      <c r="AU5" s="177" t="s">
        <v>60</v>
      </c>
      <c r="AV5" s="176" t="s">
        <v>243</v>
      </c>
      <c r="AW5" s="177" t="s">
        <v>60</v>
      </c>
      <c r="AX5" s="176" t="s">
        <v>248</v>
      </c>
      <c r="AY5" s="177" t="s">
        <v>60</v>
      </c>
      <c r="AZ5" s="176" t="s">
        <v>249</v>
      </c>
      <c r="BA5" s="177" t="s">
        <v>60</v>
      </c>
      <c r="BB5" s="176" t="s">
        <v>250</v>
      </c>
      <c r="BC5" s="177" t="s">
        <v>60</v>
      </c>
      <c r="BD5" s="176" t="s">
        <v>251</v>
      </c>
      <c r="BE5" s="177" t="s">
        <v>60</v>
      </c>
      <c r="BF5" s="176" t="s">
        <v>252</v>
      </c>
      <c r="BG5" s="177" t="s">
        <v>60</v>
      </c>
      <c r="BH5" s="176" t="s">
        <v>354</v>
      </c>
      <c r="BI5" s="177" t="s">
        <v>60</v>
      </c>
      <c r="BJ5" s="176" t="s">
        <v>355</v>
      </c>
      <c r="BK5" s="177" t="s">
        <v>60</v>
      </c>
      <c r="BL5" s="176" t="s">
        <v>356</v>
      </c>
      <c r="BM5" s="177" t="s">
        <v>60</v>
      </c>
      <c r="BN5" s="176" t="s">
        <v>357</v>
      </c>
      <c r="BO5" s="177" t="s">
        <v>60</v>
      </c>
      <c r="BP5" s="176" t="s">
        <v>358</v>
      </c>
      <c r="BQ5" s="177" t="s">
        <v>60</v>
      </c>
      <c r="BR5" s="176" t="s">
        <v>359</v>
      </c>
      <c r="BS5" s="177" t="s">
        <v>60</v>
      </c>
      <c r="BT5" s="176" t="s">
        <v>360</v>
      </c>
      <c r="BU5" s="177" t="s">
        <v>60</v>
      </c>
      <c r="BV5" s="176" t="s">
        <v>361</v>
      </c>
      <c r="BW5" s="177" t="s">
        <v>60</v>
      </c>
      <c r="BX5" s="176" t="s">
        <v>362</v>
      </c>
      <c r="BY5" s="177" t="s">
        <v>60</v>
      </c>
      <c r="BZ5" s="176" t="s">
        <v>363</v>
      </c>
      <c r="CA5" s="177" t="s">
        <v>60</v>
      </c>
      <c r="CB5" s="176" t="s">
        <v>364</v>
      </c>
      <c r="CC5" s="177" t="s">
        <v>60</v>
      </c>
      <c r="CD5" s="176" t="s">
        <v>365</v>
      </c>
      <c r="CE5" s="177" t="s">
        <v>60</v>
      </c>
      <c r="CF5" s="176" t="s">
        <v>366</v>
      </c>
      <c r="CG5" s="177" t="s">
        <v>60</v>
      </c>
      <c r="CH5" s="176" t="s">
        <v>367</v>
      </c>
      <c r="CI5" s="177" t="s">
        <v>60</v>
      </c>
      <c r="CJ5" s="176" t="s">
        <v>1165</v>
      </c>
      <c r="CK5" s="177" t="s">
        <v>60</v>
      </c>
      <c r="CL5" s="176" t="s">
        <v>1166</v>
      </c>
      <c r="CM5" s="177" t="s">
        <v>60</v>
      </c>
      <c r="CN5" s="176" t="s">
        <v>1167</v>
      </c>
      <c r="CO5" s="177" t="s">
        <v>60</v>
      </c>
      <c r="CP5" s="176" t="s">
        <v>1168</v>
      </c>
      <c r="CQ5" s="177" t="s">
        <v>60</v>
      </c>
      <c r="CR5" s="176" t="s">
        <v>1169</v>
      </c>
      <c r="CS5" s="177" t="s">
        <v>60</v>
      </c>
      <c r="CT5" s="176" t="s">
        <v>1170</v>
      </c>
      <c r="CU5" s="177" t="s">
        <v>60</v>
      </c>
      <c r="CV5" s="176" t="s">
        <v>1171</v>
      </c>
      <c r="CW5" s="177" t="s">
        <v>60</v>
      </c>
      <c r="CX5" s="176" t="s">
        <v>1172</v>
      </c>
      <c r="CY5" s="177" t="s">
        <v>60</v>
      </c>
      <c r="CZ5" s="176" t="s">
        <v>1173</v>
      </c>
      <c r="DA5" s="177" t="s">
        <v>60</v>
      </c>
      <c r="DB5" s="176" t="s">
        <v>1174</v>
      </c>
      <c r="DC5" s="177" t="s">
        <v>60</v>
      </c>
      <c r="DD5" s="176" t="s">
        <v>1175</v>
      </c>
      <c r="DE5" s="177" t="s">
        <v>60</v>
      </c>
      <c r="DF5" s="176" t="s">
        <v>1176</v>
      </c>
      <c r="DG5" s="177" t="s">
        <v>60</v>
      </c>
      <c r="DH5" s="176" t="s">
        <v>1177</v>
      </c>
      <c r="DI5" s="177" t="s">
        <v>60</v>
      </c>
      <c r="DJ5" s="176" t="s">
        <v>1178</v>
      </c>
      <c r="DK5" s="177" t="s">
        <v>60</v>
      </c>
      <c r="DL5" s="176" t="s">
        <v>1179</v>
      </c>
      <c r="DM5" s="177" t="s">
        <v>60</v>
      </c>
      <c r="DN5" s="176" t="s">
        <v>1180</v>
      </c>
      <c r="DO5" s="177" t="s">
        <v>60</v>
      </c>
      <c r="DP5" s="176" t="s">
        <v>1181</v>
      </c>
      <c r="DQ5" s="177" t="s">
        <v>60</v>
      </c>
      <c r="DR5" s="176" t="s">
        <v>1182</v>
      </c>
      <c r="DS5" s="177" t="s">
        <v>60</v>
      </c>
      <c r="DT5" s="176" t="s">
        <v>1183</v>
      </c>
      <c r="DU5" s="177" t="s">
        <v>60</v>
      </c>
      <c r="DV5" s="176" t="s">
        <v>1184</v>
      </c>
      <c r="DW5" s="177" t="s">
        <v>60</v>
      </c>
      <c r="DX5" s="178" t="s">
        <v>8</v>
      </c>
      <c r="DY5" s="178" t="s">
        <v>46</v>
      </c>
      <c r="DZ5" s="178" t="s">
        <v>9</v>
      </c>
      <c r="EA5" s="178" t="s">
        <v>35</v>
      </c>
      <c r="EB5" s="178" t="s">
        <v>10</v>
      </c>
      <c r="EC5" s="178" t="s">
        <v>47</v>
      </c>
      <c r="ED5" s="178" t="s">
        <v>11</v>
      </c>
      <c r="EE5" s="178" t="s">
        <v>52</v>
      </c>
      <c r="EF5" s="178" t="s">
        <v>12</v>
      </c>
      <c r="EG5" s="178" t="s">
        <v>51</v>
      </c>
      <c r="EH5" s="178" t="s">
        <v>48</v>
      </c>
      <c r="EI5" s="178" t="s">
        <v>14</v>
      </c>
      <c r="EJ5" s="178" t="s">
        <v>36</v>
      </c>
      <c r="EK5" s="178" t="s">
        <v>49</v>
      </c>
      <c r="EL5" s="178" t="s">
        <v>50</v>
      </c>
      <c r="EM5" s="178" t="s">
        <v>45</v>
      </c>
      <c r="EN5" s="178" t="s">
        <v>37</v>
      </c>
      <c r="EO5" s="178" t="s">
        <v>75</v>
      </c>
      <c r="EP5" s="178" t="s">
        <v>38</v>
      </c>
      <c r="EQ5" s="178" t="s">
        <v>39</v>
      </c>
      <c r="ER5" s="178" t="s">
        <v>13</v>
      </c>
      <c r="ES5" s="179" t="s">
        <v>20</v>
      </c>
      <c r="ET5" s="180" t="s">
        <v>348</v>
      </c>
      <c r="EU5" s="181" t="s">
        <v>349</v>
      </c>
      <c r="EV5" s="181" t="s">
        <v>350</v>
      </c>
      <c r="EW5" s="182" t="s">
        <v>18</v>
      </c>
      <c r="EX5" s="182" t="s">
        <v>54</v>
      </c>
      <c r="EY5" s="202" t="s">
        <v>22</v>
      </c>
      <c r="EZ5" s="202" t="s">
        <v>23</v>
      </c>
      <c r="FA5" s="202" t="s">
        <v>24</v>
      </c>
      <c r="FB5" s="202" t="s">
        <v>78</v>
      </c>
      <c r="FC5" s="202" t="s">
        <v>24</v>
      </c>
      <c r="FD5" s="202" t="s">
        <v>79</v>
      </c>
      <c r="FE5" s="183" t="s">
        <v>22</v>
      </c>
      <c r="FF5" s="183" t="s">
        <v>23</v>
      </c>
      <c r="FG5" s="183" t="s">
        <v>24</v>
      </c>
      <c r="FH5" s="183" t="s">
        <v>25</v>
      </c>
      <c r="FI5" s="183" t="s">
        <v>26</v>
      </c>
      <c r="FJ5" s="184" t="s">
        <v>22</v>
      </c>
      <c r="FK5" s="184" t="s">
        <v>23</v>
      </c>
      <c r="FL5" s="184" t="s">
        <v>24</v>
      </c>
      <c r="FM5" s="184" t="s">
        <v>25</v>
      </c>
      <c r="FN5" s="184" t="s">
        <v>26</v>
      </c>
      <c r="FO5" s="203" t="s">
        <v>44</v>
      </c>
      <c r="FP5" s="203" t="s">
        <v>28</v>
      </c>
      <c r="FQ5" s="203" t="s">
        <v>29</v>
      </c>
      <c r="FR5" s="203" t="s">
        <v>30</v>
      </c>
      <c r="FS5" s="203" t="s">
        <v>31</v>
      </c>
      <c r="FT5" s="203" t="s">
        <v>32</v>
      </c>
      <c r="FU5" s="203" t="s">
        <v>34</v>
      </c>
      <c r="FV5" s="203" t="s">
        <v>43</v>
      </c>
      <c r="FW5" s="7" t="s">
        <v>40</v>
      </c>
      <c r="FX5" s="7" t="s">
        <v>41</v>
      </c>
      <c r="FY5" s="7" t="s">
        <v>42</v>
      </c>
    </row>
    <row r="6" spans="1:181" s="138" customFormat="1" ht="15" customHeight="1" x14ac:dyDescent="0.25">
      <c r="A6" s="175">
        <v>42067</v>
      </c>
      <c r="B6" s="117" t="s">
        <v>368</v>
      </c>
      <c r="C6" s="118" t="s">
        <v>64</v>
      </c>
      <c r="D6" s="118" t="s">
        <v>93</v>
      </c>
      <c r="E6" s="119" t="s">
        <v>1185</v>
      </c>
      <c r="F6" s="120" t="s">
        <v>94</v>
      </c>
      <c r="G6" s="120" t="s">
        <v>369</v>
      </c>
      <c r="H6" s="121" t="s">
        <v>178</v>
      </c>
      <c r="I6" s="122" t="s">
        <v>370</v>
      </c>
      <c r="J6" s="121" t="s">
        <v>206</v>
      </c>
      <c r="K6" s="122" t="s">
        <v>1186</v>
      </c>
      <c r="L6" s="122" t="s">
        <v>94</v>
      </c>
      <c r="M6" s="122" t="s">
        <v>371</v>
      </c>
      <c r="N6" s="121" t="s">
        <v>94</v>
      </c>
      <c r="O6" s="122" t="s">
        <v>372</v>
      </c>
      <c r="P6" s="121" t="s">
        <v>94</v>
      </c>
      <c r="Q6" s="122" t="s">
        <v>373</v>
      </c>
      <c r="R6" s="121" t="s">
        <v>94</v>
      </c>
      <c r="S6" s="122" t="s">
        <v>374</v>
      </c>
      <c r="T6" s="121" t="s">
        <v>94</v>
      </c>
      <c r="U6" s="122" t="s">
        <v>375</v>
      </c>
      <c r="V6" s="121" t="s">
        <v>165</v>
      </c>
      <c r="W6" s="122" t="s">
        <v>376</v>
      </c>
      <c r="X6" s="121" t="s">
        <v>146</v>
      </c>
      <c r="Y6" s="122" t="s">
        <v>377</v>
      </c>
      <c r="Z6" s="121" t="s">
        <v>189</v>
      </c>
      <c r="AA6" s="122" t="s">
        <v>378</v>
      </c>
      <c r="AB6" s="121" t="s">
        <v>379</v>
      </c>
      <c r="AC6" s="122" t="s">
        <v>380</v>
      </c>
      <c r="AD6" s="121" t="s">
        <v>379</v>
      </c>
      <c r="AE6" s="122" t="s">
        <v>381</v>
      </c>
      <c r="AF6" s="121" t="s">
        <v>110</v>
      </c>
      <c r="AG6" s="122" t="s">
        <v>382</v>
      </c>
      <c r="AH6" s="121" t="s">
        <v>110</v>
      </c>
      <c r="AI6" s="122" t="s">
        <v>383</v>
      </c>
      <c r="AJ6" s="121" t="s">
        <v>174</v>
      </c>
      <c r="AK6" s="122" t="s">
        <v>384</v>
      </c>
      <c r="AL6" s="121" t="s">
        <v>385</v>
      </c>
      <c r="AM6" s="122" t="s">
        <v>386</v>
      </c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5"/>
      <c r="DY6" s="126"/>
      <c r="DZ6" s="122" t="s">
        <v>387</v>
      </c>
      <c r="EA6" s="126"/>
      <c r="EB6" s="120"/>
      <c r="EC6" s="126"/>
      <c r="ED6" s="127"/>
      <c r="EE6" s="127"/>
      <c r="EF6" s="128"/>
      <c r="EG6" s="128"/>
      <c r="EH6" s="128"/>
      <c r="EI6" s="128"/>
      <c r="EJ6" s="128"/>
      <c r="EK6" s="128"/>
      <c r="EL6" s="128"/>
      <c r="EM6" s="122" t="s">
        <v>388</v>
      </c>
      <c r="EN6" s="128"/>
      <c r="EO6" s="128"/>
      <c r="EP6" s="128"/>
      <c r="EQ6" s="128"/>
      <c r="ER6" s="122" t="s">
        <v>389</v>
      </c>
      <c r="ES6" s="129">
        <v>55.78</v>
      </c>
      <c r="ET6" s="28">
        <v>0.5</v>
      </c>
      <c r="EU6" s="41">
        <v>0.55000000000000004</v>
      </c>
      <c r="EV6" s="41">
        <v>0.35</v>
      </c>
      <c r="EW6" s="66" t="s">
        <v>390</v>
      </c>
      <c r="EX6" s="67" t="s">
        <v>391</v>
      </c>
      <c r="EY6" s="130"/>
      <c r="EZ6" s="130"/>
      <c r="FA6" s="130"/>
      <c r="FB6" s="131">
        <v>1.85</v>
      </c>
      <c r="FC6" s="131">
        <v>6.02</v>
      </c>
      <c r="FD6" s="130"/>
      <c r="FE6" s="188" t="s">
        <v>73</v>
      </c>
      <c r="FF6" s="188"/>
      <c r="FG6" s="188"/>
      <c r="FH6" s="188"/>
      <c r="FI6" s="188"/>
      <c r="FJ6" s="132">
        <v>2.5</v>
      </c>
      <c r="FK6" s="132">
        <v>2.5</v>
      </c>
      <c r="FL6" s="132">
        <v>9</v>
      </c>
      <c r="FM6" s="133">
        <f>(FL6*FK6*FJ6)/1728</f>
        <v>3.2552083333333336E-2</v>
      </c>
      <c r="FN6" s="132">
        <v>0.7</v>
      </c>
      <c r="FO6" s="134" t="s">
        <v>61</v>
      </c>
      <c r="FP6" s="135">
        <v>1</v>
      </c>
      <c r="FQ6" s="135">
        <v>357</v>
      </c>
      <c r="FR6" s="135">
        <v>4</v>
      </c>
      <c r="FS6" s="135">
        <f>FP6*FQ6*FR6</f>
        <v>1428</v>
      </c>
      <c r="FT6" s="135">
        <f>(FN6*FQ6*FR6)+50</f>
        <v>1049.5999999999999</v>
      </c>
      <c r="FU6" s="136" t="s">
        <v>63</v>
      </c>
      <c r="FV6" s="135" t="s">
        <v>62</v>
      </c>
      <c r="FW6" s="137"/>
      <c r="FX6" s="137"/>
      <c r="FY6" s="137"/>
    </row>
    <row r="7" spans="1:181" s="138" customFormat="1" ht="15" customHeight="1" x14ac:dyDescent="0.25">
      <c r="A7" s="175">
        <v>42067</v>
      </c>
      <c r="B7" s="139" t="s">
        <v>1187</v>
      </c>
      <c r="C7" s="118" t="s">
        <v>64</v>
      </c>
      <c r="D7" s="118" t="s">
        <v>93</v>
      </c>
      <c r="E7" s="119" t="s">
        <v>1185</v>
      </c>
      <c r="F7" s="140" t="s">
        <v>106</v>
      </c>
      <c r="G7" s="140" t="s">
        <v>1188</v>
      </c>
      <c r="H7" s="141" t="s">
        <v>204</v>
      </c>
      <c r="I7" s="140" t="s">
        <v>1189</v>
      </c>
      <c r="J7" s="141" t="s">
        <v>206</v>
      </c>
      <c r="K7" s="140" t="s">
        <v>1190</v>
      </c>
      <c r="L7" s="141" t="s">
        <v>206</v>
      </c>
      <c r="M7" s="140" t="s">
        <v>1191</v>
      </c>
      <c r="N7" s="141" t="s">
        <v>140</v>
      </c>
      <c r="O7" s="140" t="s">
        <v>1192</v>
      </c>
      <c r="P7" s="141" t="s">
        <v>439</v>
      </c>
      <c r="Q7" s="140" t="s">
        <v>1193</v>
      </c>
      <c r="R7" s="141" t="s">
        <v>439</v>
      </c>
      <c r="S7" s="140" t="s">
        <v>1194</v>
      </c>
      <c r="T7" s="141" t="s">
        <v>142</v>
      </c>
      <c r="U7" s="140" t="s">
        <v>1195</v>
      </c>
      <c r="V7" s="141" t="s">
        <v>142</v>
      </c>
      <c r="W7" s="140" t="s">
        <v>1196</v>
      </c>
      <c r="X7" s="141" t="s">
        <v>142</v>
      </c>
      <c r="Y7" s="140" t="s">
        <v>1197</v>
      </c>
      <c r="Z7" s="141" t="s">
        <v>144</v>
      </c>
      <c r="AA7" s="140" t="s">
        <v>1198</v>
      </c>
      <c r="AB7" s="141" t="s">
        <v>146</v>
      </c>
      <c r="AC7" s="140" t="s">
        <v>1199</v>
      </c>
      <c r="AD7" s="141" t="s">
        <v>146</v>
      </c>
      <c r="AE7" s="140" t="s">
        <v>1200</v>
      </c>
      <c r="AF7" s="141" t="s">
        <v>146</v>
      </c>
      <c r="AG7" s="140" t="s">
        <v>1201</v>
      </c>
      <c r="AH7" s="141" t="s">
        <v>245</v>
      </c>
      <c r="AI7" s="140" t="s">
        <v>1202</v>
      </c>
      <c r="AJ7" s="141" t="s">
        <v>160</v>
      </c>
      <c r="AK7" s="140" t="s">
        <v>1203</v>
      </c>
      <c r="AL7" s="141" t="s">
        <v>160</v>
      </c>
      <c r="AM7" s="140" t="s">
        <v>1204</v>
      </c>
      <c r="AN7" s="141" t="s">
        <v>108</v>
      </c>
      <c r="AO7" s="140" t="s">
        <v>1193</v>
      </c>
      <c r="AP7" s="141" t="s">
        <v>108</v>
      </c>
      <c r="AQ7" s="140" t="s">
        <v>1194</v>
      </c>
      <c r="AR7" s="141" t="s">
        <v>110</v>
      </c>
      <c r="AS7" s="140" t="s">
        <v>1205</v>
      </c>
      <c r="AT7" s="141" t="s">
        <v>151</v>
      </c>
      <c r="AU7" s="140" t="s">
        <v>1206</v>
      </c>
      <c r="AV7" s="141" t="s">
        <v>151</v>
      </c>
      <c r="AW7" s="140" t="s">
        <v>1207</v>
      </c>
      <c r="AX7" s="141" t="s">
        <v>151</v>
      </c>
      <c r="AY7" s="140" t="s">
        <v>1208</v>
      </c>
      <c r="AZ7" s="141" t="s">
        <v>117</v>
      </c>
      <c r="BA7" s="140" t="s">
        <v>1209</v>
      </c>
      <c r="BB7" s="141" t="s">
        <v>117</v>
      </c>
      <c r="BC7" s="140" t="s">
        <v>1210</v>
      </c>
      <c r="BD7" s="141" t="s">
        <v>153</v>
      </c>
      <c r="BE7" s="140" t="s">
        <v>1211</v>
      </c>
      <c r="BF7" s="141" t="s">
        <v>157</v>
      </c>
      <c r="BG7" s="140" t="s">
        <v>1212</v>
      </c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 t="s">
        <v>1213</v>
      </c>
      <c r="DY7" s="142"/>
      <c r="DZ7" s="140"/>
      <c r="EA7" s="142"/>
      <c r="EB7" s="143"/>
      <c r="EC7" s="142"/>
      <c r="ED7" s="143"/>
      <c r="EE7" s="143"/>
      <c r="EF7" s="144"/>
      <c r="EG7" s="144"/>
      <c r="EH7" s="144"/>
      <c r="EI7" s="144"/>
      <c r="EJ7" s="144"/>
      <c r="EK7" s="144"/>
      <c r="EL7" s="144"/>
      <c r="EM7" s="140"/>
      <c r="EN7" s="144"/>
      <c r="EO7" s="144"/>
      <c r="EP7" s="144"/>
      <c r="EQ7" s="144"/>
      <c r="ER7" s="140"/>
      <c r="ES7" s="129">
        <v>42.109212970427663</v>
      </c>
      <c r="ET7" s="28">
        <v>0.5</v>
      </c>
      <c r="EU7" s="41">
        <v>0.55000000000000004</v>
      </c>
      <c r="EV7" s="41">
        <v>0.35</v>
      </c>
      <c r="EW7" s="66">
        <v>38568741011</v>
      </c>
      <c r="EX7" s="67">
        <v>10038568741018</v>
      </c>
      <c r="EY7" s="130"/>
      <c r="EZ7" s="130"/>
      <c r="FA7" s="130"/>
      <c r="FB7" s="131">
        <v>3.72</v>
      </c>
      <c r="FC7" s="131">
        <v>2.76</v>
      </c>
      <c r="FD7" s="130"/>
      <c r="FE7" s="188" t="s">
        <v>73</v>
      </c>
      <c r="FF7" s="188"/>
      <c r="FG7" s="188"/>
      <c r="FH7" s="188"/>
      <c r="FI7" s="188"/>
      <c r="FJ7" s="132">
        <v>3.75</v>
      </c>
      <c r="FK7" s="132">
        <v>3.75</v>
      </c>
      <c r="FL7" s="132">
        <v>10.5</v>
      </c>
      <c r="FM7" s="133">
        <v>8.544921875E-2</v>
      </c>
      <c r="FN7" s="132">
        <v>0.6</v>
      </c>
      <c r="FO7" s="145" t="s">
        <v>61</v>
      </c>
      <c r="FP7" s="135">
        <v>1</v>
      </c>
      <c r="FQ7" s="135">
        <v>120</v>
      </c>
      <c r="FR7" s="135">
        <v>4</v>
      </c>
      <c r="FS7" s="135">
        <v>480</v>
      </c>
      <c r="FT7" s="135">
        <v>338</v>
      </c>
      <c r="FU7" s="146" t="s">
        <v>63</v>
      </c>
      <c r="FV7" s="135" t="s">
        <v>62</v>
      </c>
      <c r="FW7" s="137"/>
      <c r="FX7" s="137"/>
      <c r="FY7" s="137"/>
    </row>
    <row r="8" spans="1:181" s="138" customFormat="1" ht="15.75" customHeight="1" x14ac:dyDescent="0.25">
      <c r="A8" s="175">
        <v>42067</v>
      </c>
      <c r="B8" s="147" t="s">
        <v>1214</v>
      </c>
      <c r="C8" s="118" t="s">
        <v>64</v>
      </c>
      <c r="D8" s="118" t="s">
        <v>93</v>
      </c>
      <c r="E8" s="119" t="s">
        <v>1185</v>
      </c>
      <c r="F8" s="140" t="s">
        <v>110</v>
      </c>
      <c r="G8" s="140" t="s">
        <v>1215</v>
      </c>
      <c r="H8" s="141" t="s">
        <v>245</v>
      </c>
      <c r="I8" s="140" t="s">
        <v>1216</v>
      </c>
      <c r="J8" s="141" t="s">
        <v>110</v>
      </c>
      <c r="K8" s="140" t="s">
        <v>1217</v>
      </c>
      <c r="L8" s="141" t="s">
        <v>176</v>
      </c>
      <c r="M8" s="140" t="s">
        <v>1218</v>
      </c>
      <c r="N8" s="141"/>
      <c r="O8" s="140"/>
      <c r="P8" s="141"/>
      <c r="Q8" s="140"/>
      <c r="R8" s="141"/>
      <c r="S8" s="140"/>
      <c r="T8" s="141"/>
      <c r="U8" s="140"/>
      <c r="V8" s="141"/>
      <c r="W8" s="140"/>
      <c r="X8" s="141"/>
      <c r="Y8" s="140"/>
      <c r="Z8" s="141"/>
      <c r="AA8" s="140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9"/>
      <c r="DY8" s="142"/>
      <c r="DZ8" s="149"/>
      <c r="EA8" s="142"/>
      <c r="EB8" s="140"/>
      <c r="EC8" s="142"/>
      <c r="ED8" s="149"/>
      <c r="EE8" s="149"/>
      <c r="EF8" s="144"/>
      <c r="EG8" s="144"/>
      <c r="EH8" s="144"/>
      <c r="EI8" s="144"/>
      <c r="EJ8" s="144"/>
      <c r="EK8" s="144"/>
      <c r="EL8" s="144"/>
      <c r="EM8" s="150"/>
      <c r="EN8" s="144"/>
      <c r="EO8" s="144"/>
      <c r="EP8" s="144"/>
      <c r="EQ8" s="144"/>
      <c r="ER8" s="149"/>
      <c r="ES8" s="129">
        <v>168.30199518293134</v>
      </c>
      <c r="ET8" s="28">
        <v>1</v>
      </c>
      <c r="EU8" s="41">
        <v>1.25</v>
      </c>
      <c r="EV8" s="41">
        <v>0.85</v>
      </c>
      <c r="EW8" s="66">
        <v>38568741028</v>
      </c>
      <c r="EX8" s="67">
        <v>10038568741025</v>
      </c>
      <c r="EY8" s="130"/>
      <c r="EZ8" s="130"/>
      <c r="FA8" s="130"/>
      <c r="FB8" s="131">
        <v>3.9</v>
      </c>
      <c r="FC8" s="131">
        <v>18.5</v>
      </c>
      <c r="FD8" s="130"/>
      <c r="FE8" s="188" t="s">
        <v>73</v>
      </c>
      <c r="FF8" s="188"/>
      <c r="FG8" s="188"/>
      <c r="FH8" s="188"/>
      <c r="FI8" s="188"/>
      <c r="FJ8" s="132">
        <v>4.5</v>
      </c>
      <c r="FK8" s="132">
        <v>4.5</v>
      </c>
      <c r="FL8" s="132">
        <v>19</v>
      </c>
      <c r="FM8" s="133">
        <v>0.22265625</v>
      </c>
      <c r="FN8" s="132">
        <v>4</v>
      </c>
      <c r="FO8" s="145" t="s">
        <v>61</v>
      </c>
      <c r="FP8" s="135">
        <v>1</v>
      </c>
      <c r="FQ8" s="135">
        <v>80</v>
      </c>
      <c r="FR8" s="135">
        <v>2</v>
      </c>
      <c r="FS8" s="135">
        <v>160</v>
      </c>
      <c r="FT8" s="135">
        <v>690</v>
      </c>
      <c r="FU8" s="135" t="s">
        <v>63</v>
      </c>
      <c r="FV8" s="135" t="s">
        <v>62</v>
      </c>
      <c r="FW8" s="137"/>
      <c r="FX8" s="137"/>
      <c r="FY8" s="137"/>
    </row>
    <row r="9" spans="1:181" s="138" customFormat="1" ht="15" customHeight="1" x14ac:dyDescent="0.25">
      <c r="A9" s="175">
        <v>42067</v>
      </c>
      <c r="B9" s="151" t="s">
        <v>1219</v>
      </c>
      <c r="C9" s="118" t="s">
        <v>64</v>
      </c>
      <c r="D9" s="118" t="s">
        <v>93</v>
      </c>
      <c r="E9" s="119" t="s">
        <v>1185</v>
      </c>
      <c r="F9" s="140" t="s">
        <v>106</v>
      </c>
      <c r="G9" s="140" t="s">
        <v>1220</v>
      </c>
      <c r="H9" s="141" t="s">
        <v>206</v>
      </c>
      <c r="I9" s="140" t="s">
        <v>1221</v>
      </c>
      <c r="J9" s="141" t="s">
        <v>206</v>
      </c>
      <c r="K9" s="140" t="s">
        <v>1222</v>
      </c>
      <c r="L9" s="141" t="s">
        <v>142</v>
      </c>
      <c r="M9" s="140" t="s">
        <v>1223</v>
      </c>
      <c r="N9" s="141" t="s">
        <v>142</v>
      </c>
      <c r="O9" s="140" t="s">
        <v>1224</v>
      </c>
      <c r="P9" s="141" t="s">
        <v>146</v>
      </c>
      <c r="Q9" s="140" t="s">
        <v>1225</v>
      </c>
      <c r="R9" s="141" t="s">
        <v>146</v>
      </c>
      <c r="S9" s="140" t="s">
        <v>1226</v>
      </c>
      <c r="T9" s="141" t="s">
        <v>146</v>
      </c>
      <c r="U9" s="140" t="s">
        <v>1227</v>
      </c>
      <c r="V9" s="141" t="s">
        <v>146</v>
      </c>
      <c r="W9" s="140" t="s">
        <v>1228</v>
      </c>
      <c r="X9" s="141" t="s">
        <v>245</v>
      </c>
      <c r="Y9" s="140" t="s">
        <v>1229</v>
      </c>
      <c r="Z9" s="141" t="s">
        <v>160</v>
      </c>
      <c r="AA9" s="140" t="s">
        <v>1230</v>
      </c>
      <c r="AB9" s="141" t="s">
        <v>160</v>
      </c>
      <c r="AC9" s="140" t="s">
        <v>1231</v>
      </c>
      <c r="AD9" s="141" t="s">
        <v>108</v>
      </c>
      <c r="AE9" s="140" t="s">
        <v>1232</v>
      </c>
      <c r="AF9" s="141" t="s">
        <v>174</v>
      </c>
      <c r="AG9" s="140" t="s">
        <v>1233</v>
      </c>
      <c r="AH9" s="141" t="s">
        <v>151</v>
      </c>
      <c r="AI9" s="140" t="s">
        <v>1234</v>
      </c>
      <c r="AJ9" s="141" t="s">
        <v>151</v>
      </c>
      <c r="AK9" s="140" t="s">
        <v>1235</v>
      </c>
      <c r="AL9" s="141" t="s">
        <v>153</v>
      </c>
      <c r="AM9" s="140" t="s">
        <v>1236</v>
      </c>
      <c r="AN9" s="141" t="s">
        <v>157</v>
      </c>
      <c r="AO9" s="140" t="s">
        <v>1237</v>
      </c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0" t="s">
        <v>1238</v>
      </c>
      <c r="DY9" s="142"/>
      <c r="DZ9" s="149"/>
      <c r="EA9" s="142"/>
      <c r="EB9" s="140"/>
      <c r="EC9" s="142"/>
      <c r="ED9" s="149"/>
      <c r="EE9" s="149"/>
      <c r="EF9" s="144"/>
      <c r="EG9" s="144"/>
      <c r="EH9" s="144"/>
      <c r="EI9" s="144"/>
      <c r="EJ9" s="144"/>
      <c r="EK9" s="144"/>
      <c r="EL9" s="144"/>
      <c r="EM9" s="150"/>
      <c r="EN9" s="144"/>
      <c r="EO9" s="144"/>
      <c r="EP9" s="144"/>
      <c r="EQ9" s="144"/>
      <c r="ER9" s="149"/>
      <c r="ES9" s="129">
        <v>46.549435878072963</v>
      </c>
      <c r="ET9" s="28">
        <v>0.5</v>
      </c>
      <c r="EU9" s="41">
        <v>0.55000000000000004</v>
      </c>
      <c r="EV9" s="41">
        <v>0.35</v>
      </c>
      <c r="EW9" s="152">
        <v>38568741035</v>
      </c>
      <c r="EX9" s="153">
        <v>10038568741032</v>
      </c>
      <c r="EY9" s="130"/>
      <c r="EZ9" s="130"/>
      <c r="FA9" s="130"/>
      <c r="FB9" s="131">
        <v>1.77</v>
      </c>
      <c r="FC9" s="131">
        <v>3.39</v>
      </c>
      <c r="FD9" s="130"/>
      <c r="FE9" s="188" t="s">
        <v>73</v>
      </c>
      <c r="FF9" s="188"/>
      <c r="FG9" s="188"/>
      <c r="FH9" s="188"/>
      <c r="FI9" s="188"/>
      <c r="FJ9" s="132">
        <v>2.25</v>
      </c>
      <c r="FK9" s="132">
        <v>2.25</v>
      </c>
      <c r="FL9" s="132">
        <v>4.5</v>
      </c>
      <c r="FM9" s="133">
        <v>1.318359375E-2</v>
      </c>
      <c r="FN9" s="132">
        <v>0.4</v>
      </c>
      <c r="FO9" s="145" t="s">
        <v>61</v>
      </c>
      <c r="FP9" s="135">
        <v>1</v>
      </c>
      <c r="FQ9" s="135">
        <v>357</v>
      </c>
      <c r="FR9" s="135">
        <v>9</v>
      </c>
      <c r="FS9" s="135">
        <v>3213</v>
      </c>
      <c r="FT9" s="135">
        <v>1335.2</v>
      </c>
      <c r="FU9" s="146" t="s">
        <v>63</v>
      </c>
      <c r="FV9" s="135" t="s">
        <v>62</v>
      </c>
      <c r="FW9" s="137"/>
      <c r="FX9" s="137"/>
      <c r="FY9" s="137"/>
    </row>
    <row r="10" spans="1:181" s="138" customFormat="1" ht="15" customHeight="1" x14ac:dyDescent="0.25">
      <c r="A10" s="175">
        <v>42067</v>
      </c>
      <c r="B10" s="151" t="s">
        <v>1239</v>
      </c>
      <c r="C10" s="118" t="s">
        <v>64</v>
      </c>
      <c r="D10" s="118" t="s">
        <v>93</v>
      </c>
      <c r="E10" s="119" t="s">
        <v>1185</v>
      </c>
      <c r="F10" s="140" t="s">
        <v>315</v>
      </c>
      <c r="G10" s="140" t="s">
        <v>1240</v>
      </c>
      <c r="H10" s="141" t="s">
        <v>519</v>
      </c>
      <c r="I10" s="140" t="s">
        <v>1241</v>
      </c>
      <c r="J10" s="141" t="s">
        <v>519</v>
      </c>
      <c r="K10" s="140" t="s">
        <v>1242</v>
      </c>
      <c r="L10" s="141" t="s">
        <v>165</v>
      </c>
      <c r="M10" s="140" t="s">
        <v>1243</v>
      </c>
      <c r="N10" s="141" t="s">
        <v>146</v>
      </c>
      <c r="O10" s="140" t="s">
        <v>1244</v>
      </c>
      <c r="P10" s="141" t="s">
        <v>315</v>
      </c>
      <c r="Q10" s="140" t="s">
        <v>1245</v>
      </c>
      <c r="R10" s="141" t="s">
        <v>315</v>
      </c>
      <c r="S10" s="140" t="s">
        <v>1246</v>
      </c>
      <c r="T10" s="141" t="s">
        <v>405</v>
      </c>
      <c r="U10" s="140" t="s">
        <v>1247</v>
      </c>
      <c r="V10" s="141" t="s">
        <v>405</v>
      </c>
      <c r="W10" s="140" t="s">
        <v>1248</v>
      </c>
      <c r="X10" s="141"/>
      <c r="Y10" s="140"/>
      <c r="Z10" s="141"/>
      <c r="AA10" s="140"/>
      <c r="AB10" s="141"/>
      <c r="AC10" s="140"/>
      <c r="AD10" s="141"/>
      <c r="AE10" s="140"/>
      <c r="AF10" s="141"/>
      <c r="AG10" s="140"/>
      <c r="AH10" s="141"/>
      <c r="AI10" s="140"/>
      <c r="AJ10" s="141"/>
      <c r="AK10" s="140"/>
      <c r="AL10" s="141"/>
      <c r="AM10" s="140"/>
      <c r="AN10" s="141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9"/>
      <c r="EA10" s="142"/>
      <c r="EB10" s="140"/>
      <c r="EC10" s="142"/>
      <c r="ED10" s="149"/>
      <c r="EE10" s="149"/>
      <c r="EF10" s="144"/>
      <c r="EG10" s="144"/>
      <c r="EH10" s="144"/>
      <c r="EI10" s="144"/>
      <c r="EJ10" s="144"/>
      <c r="EK10" s="144"/>
      <c r="EL10" s="144"/>
      <c r="EM10" s="150"/>
      <c r="EN10" s="144"/>
      <c r="EO10" s="144"/>
      <c r="EP10" s="144"/>
      <c r="EQ10" s="144"/>
      <c r="ER10" s="149"/>
      <c r="ES10" s="129">
        <v>96.894097572733799</v>
      </c>
      <c r="ET10" s="28">
        <v>1</v>
      </c>
      <c r="EU10" s="41">
        <v>1.25</v>
      </c>
      <c r="EV10" s="41">
        <v>0.85</v>
      </c>
      <c r="EW10" s="152">
        <v>38568741042</v>
      </c>
      <c r="EX10" s="153">
        <v>10038568741049</v>
      </c>
      <c r="EY10" s="130"/>
      <c r="EZ10" s="130"/>
      <c r="FA10" s="130"/>
      <c r="FB10" s="131">
        <v>3.07</v>
      </c>
      <c r="FC10" s="131">
        <v>12.87</v>
      </c>
      <c r="FD10" s="130"/>
      <c r="FE10" s="188" t="s">
        <v>73</v>
      </c>
      <c r="FF10" s="188"/>
      <c r="FG10" s="188"/>
      <c r="FH10" s="188"/>
      <c r="FI10" s="188"/>
      <c r="FJ10" s="132">
        <v>3.75</v>
      </c>
      <c r="FK10" s="132">
        <v>3.75</v>
      </c>
      <c r="FL10" s="132">
        <v>15.5</v>
      </c>
      <c r="FM10" s="133">
        <v>0.12613932291666666</v>
      </c>
      <c r="FN10" s="132">
        <v>2.1</v>
      </c>
      <c r="FO10" s="145" t="s">
        <v>61</v>
      </c>
      <c r="FP10" s="135">
        <v>1</v>
      </c>
      <c r="FQ10" s="135">
        <v>120</v>
      </c>
      <c r="FR10" s="135">
        <v>2</v>
      </c>
      <c r="FS10" s="135">
        <v>240</v>
      </c>
      <c r="FT10" s="135">
        <v>554</v>
      </c>
      <c r="FU10" s="146" t="s">
        <v>63</v>
      </c>
      <c r="FV10" s="135" t="s">
        <v>62</v>
      </c>
      <c r="FW10" s="137"/>
      <c r="FX10" s="137"/>
      <c r="FY10" s="137"/>
    </row>
    <row r="11" spans="1:181" s="138" customFormat="1" ht="15" customHeight="1" x14ac:dyDescent="0.25">
      <c r="A11" s="175">
        <v>42067</v>
      </c>
      <c r="B11" s="151" t="s">
        <v>1249</v>
      </c>
      <c r="C11" s="118" t="s">
        <v>64</v>
      </c>
      <c r="D11" s="118" t="s">
        <v>93</v>
      </c>
      <c r="E11" s="119" t="s">
        <v>1185</v>
      </c>
      <c r="F11" s="140" t="s">
        <v>106</v>
      </c>
      <c r="G11" s="140" t="s">
        <v>1250</v>
      </c>
      <c r="H11" s="141" t="s">
        <v>206</v>
      </c>
      <c r="I11" s="140" t="s">
        <v>1251</v>
      </c>
      <c r="J11" s="141" t="s">
        <v>206</v>
      </c>
      <c r="K11" s="140" t="s">
        <v>1252</v>
      </c>
      <c r="L11" s="141" t="s">
        <v>140</v>
      </c>
      <c r="M11" s="140" t="s">
        <v>1253</v>
      </c>
      <c r="N11" s="141" t="s">
        <v>142</v>
      </c>
      <c r="O11" s="140" t="s">
        <v>1254</v>
      </c>
      <c r="P11" s="141" t="s">
        <v>142</v>
      </c>
      <c r="Q11" s="140" t="s">
        <v>1255</v>
      </c>
      <c r="R11" s="141" t="s">
        <v>146</v>
      </c>
      <c r="S11" s="140" t="s">
        <v>1256</v>
      </c>
      <c r="T11" s="141" t="s">
        <v>146</v>
      </c>
      <c r="U11" s="140" t="s">
        <v>1257</v>
      </c>
      <c r="V11" s="141" t="s">
        <v>146</v>
      </c>
      <c r="W11" s="140" t="s">
        <v>1258</v>
      </c>
      <c r="X11" s="141" t="s">
        <v>106</v>
      </c>
      <c r="Y11" s="140" t="s">
        <v>1259</v>
      </c>
      <c r="Z11" s="141" t="s">
        <v>151</v>
      </c>
      <c r="AA11" s="140" t="s">
        <v>1260</v>
      </c>
      <c r="AB11" s="141" t="s">
        <v>151</v>
      </c>
      <c r="AC11" s="140" t="s">
        <v>1261</v>
      </c>
      <c r="AD11" s="141" t="s">
        <v>153</v>
      </c>
      <c r="AE11" s="140" t="s">
        <v>1262</v>
      </c>
      <c r="AF11" s="141" t="s">
        <v>157</v>
      </c>
      <c r="AG11" s="140" t="s">
        <v>1263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8"/>
      <c r="DS11" s="148"/>
      <c r="DT11" s="148"/>
      <c r="DU11" s="148"/>
      <c r="DV11" s="148"/>
      <c r="DW11" s="148"/>
      <c r="DX11" s="140" t="s">
        <v>1264</v>
      </c>
      <c r="DY11" s="142"/>
      <c r="DZ11" s="149"/>
      <c r="EA11" s="142"/>
      <c r="EB11" s="149"/>
      <c r="EC11" s="142"/>
      <c r="ED11" s="149"/>
      <c r="EE11" s="149"/>
      <c r="EF11" s="144"/>
      <c r="EG11" s="144"/>
      <c r="EH11" s="144"/>
      <c r="EI11" s="144"/>
      <c r="EJ11" s="144"/>
      <c r="EK11" s="144"/>
      <c r="EL11" s="144"/>
      <c r="EM11" s="150"/>
      <c r="EN11" s="144"/>
      <c r="EO11" s="144"/>
      <c r="EP11" s="144"/>
      <c r="EQ11" s="144"/>
      <c r="ER11" s="149"/>
      <c r="ES11" s="129">
        <v>92.46843639305915</v>
      </c>
      <c r="ET11" s="28">
        <v>1</v>
      </c>
      <c r="EU11" s="41">
        <v>1.25</v>
      </c>
      <c r="EV11" s="41">
        <v>0.85</v>
      </c>
      <c r="EW11" s="152">
        <v>38568741059</v>
      </c>
      <c r="EX11" s="153">
        <v>10038568741056</v>
      </c>
      <c r="EY11" s="130"/>
      <c r="EZ11" s="130"/>
      <c r="FA11" s="130"/>
      <c r="FB11" s="131">
        <v>2.75</v>
      </c>
      <c r="FC11" s="131">
        <v>8.44</v>
      </c>
      <c r="FD11" s="130"/>
      <c r="FE11" s="188" t="s">
        <v>73</v>
      </c>
      <c r="FF11" s="188"/>
      <c r="FG11" s="188"/>
      <c r="FH11" s="188"/>
      <c r="FI11" s="188"/>
      <c r="FJ11" s="132">
        <v>2.75</v>
      </c>
      <c r="FK11" s="132">
        <v>2.75</v>
      </c>
      <c r="FL11" s="132">
        <v>10</v>
      </c>
      <c r="FM11" s="133">
        <v>4.3764467592592594E-2</v>
      </c>
      <c r="FN11" s="132">
        <v>0.79999999999999993</v>
      </c>
      <c r="FO11" s="145" t="s">
        <v>61</v>
      </c>
      <c r="FP11" s="135">
        <v>1</v>
      </c>
      <c r="FQ11" s="135">
        <v>238</v>
      </c>
      <c r="FR11" s="135">
        <v>4</v>
      </c>
      <c r="FS11" s="135">
        <v>952</v>
      </c>
      <c r="FT11" s="135">
        <v>811.59999999999991</v>
      </c>
      <c r="FU11" s="146" t="s">
        <v>63</v>
      </c>
      <c r="FV11" s="135" t="s">
        <v>62</v>
      </c>
      <c r="FW11" s="137"/>
      <c r="FX11" s="137"/>
      <c r="FY11" s="137"/>
    </row>
    <row r="12" spans="1:181" s="138" customFormat="1" ht="15" customHeight="1" x14ac:dyDescent="0.25">
      <c r="A12" s="175">
        <v>42067</v>
      </c>
      <c r="B12" s="151" t="s">
        <v>1265</v>
      </c>
      <c r="C12" s="118" t="s">
        <v>64</v>
      </c>
      <c r="D12" s="118" t="s">
        <v>93</v>
      </c>
      <c r="E12" s="119" t="s">
        <v>1185</v>
      </c>
      <c r="F12" s="140" t="s">
        <v>110</v>
      </c>
      <c r="G12" s="140" t="s">
        <v>1266</v>
      </c>
      <c r="H12" s="141" t="s">
        <v>110</v>
      </c>
      <c r="I12" s="140" t="s">
        <v>1267</v>
      </c>
      <c r="J12" s="141"/>
      <c r="K12" s="140"/>
      <c r="L12" s="141"/>
      <c r="M12" s="140"/>
      <c r="N12" s="141"/>
      <c r="O12" s="140"/>
      <c r="P12" s="141"/>
      <c r="Q12" s="140"/>
      <c r="R12" s="141"/>
      <c r="S12" s="140"/>
      <c r="T12" s="141"/>
      <c r="U12" s="140"/>
      <c r="V12" s="141"/>
      <c r="W12" s="140"/>
      <c r="X12" s="141"/>
      <c r="Y12" s="140"/>
      <c r="Z12" s="141"/>
      <c r="AA12" s="140"/>
      <c r="AB12" s="141"/>
      <c r="AC12" s="140"/>
      <c r="AD12" s="141"/>
      <c r="AE12" s="140"/>
      <c r="AF12" s="141"/>
      <c r="AG12" s="140"/>
      <c r="AH12" s="141"/>
      <c r="AI12" s="140"/>
      <c r="AJ12" s="141"/>
      <c r="AK12" s="140"/>
      <c r="AL12" s="141"/>
      <c r="AM12" s="140"/>
      <c r="AN12" s="141"/>
      <c r="AO12" s="140"/>
      <c r="AP12" s="141"/>
      <c r="AQ12" s="140"/>
      <c r="AR12" s="141"/>
      <c r="AS12" s="140"/>
      <c r="AT12" s="141"/>
      <c r="AU12" s="140"/>
      <c r="AV12" s="141"/>
      <c r="AW12" s="140"/>
      <c r="AX12" s="141"/>
      <c r="AY12" s="140"/>
      <c r="AZ12" s="141"/>
      <c r="BA12" s="140"/>
      <c r="BB12" s="141"/>
      <c r="BC12" s="140"/>
      <c r="BD12" s="141"/>
      <c r="BE12" s="140"/>
      <c r="BF12" s="141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9"/>
      <c r="DY12" s="142"/>
      <c r="DZ12" s="149"/>
      <c r="EA12" s="142"/>
      <c r="EB12" s="149"/>
      <c r="EC12" s="142"/>
      <c r="ED12" s="140"/>
      <c r="EE12" s="149"/>
      <c r="EF12" s="144"/>
      <c r="EG12" s="144"/>
      <c r="EH12" s="144"/>
      <c r="EI12" s="144"/>
      <c r="EJ12" s="144"/>
      <c r="EK12" s="144"/>
      <c r="EL12" s="144"/>
      <c r="EM12" s="150"/>
      <c r="EN12" s="144"/>
      <c r="EO12" s="144"/>
      <c r="EP12" s="144"/>
      <c r="EQ12" s="144"/>
      <c r="ER12" s="149"/>
      <c r="ES12" s="129">
        <v>169.09566134040099</v>
      </c>
      <c r="ET12" s="28">
        <v>1</v>
      </c>
      <c r="EU12" s="41">
        <v>1.25</v>
      </c>
      <c r="EV12" s="41">
        <v>0.85</v>
      </c>
      <c r="EW12" s="152">
        <v>38568742896</v>
      </c>
      <c r="EX12" s="153">
        <v>10038568742893</v>
      </c>
      <c r="EY12" s="130"/>
      <c r="EZ12" s="130"/>
      <c r="FA12" s="130"/>
      <c r="FB12" s="131">
        <v>3.9</v>
      </c>
      <c r="FC12" s="131">
        <v>18.5</v>
      </c>
      <c r="FD12" s="130"/>
      <c r="FE12" s="188" t="s">
        <v>73</v>
      </c>
      <c r="FF12" s="188"/>
      <c r="FG12" s="188"/>
      <c r="FH12" s="188"/>
      <c r="FI12" s="188"/>
      <c r="FJ12" s="132">
        <v>4.5</v>
      </c>
      <c r="FK12" s="132">
        <v>4.5</v>
      </c>
      <c r="FL12" s="132">
        <v>19</v>
      </c>
      <c r="FM12" s="133">
        <v>0.22265625</v>
      </c>
      <c r="FN12" s="132">
        <v>4.9000000000000004</v>
      </c>
      <c r="FO12" s="145" t="s">
        <v>61</v>
      </c>
      <c r="FP12" s="135">
        <v>1</v>
      </c>
      <c r="FQ12" s="135">
        <v>80</v>
      </c>
      <c r="FR12" s="135">
        <v>2</v>
      </c>
      <c r="FS12" s="135">
        <v>160</v>
      </c>
      <c r="FT12" s="135">
        <v>834</v>
      </c>
      <c r="FU12" s="135" t="s">
        <v>63</v>
      </c>
      <c r="FV12" s="135" t="s">
        <v>62</v>
      </c>
      <c r="FW12" s="137"/>
      <c r="FX12" s="137"/>
      <c r="FY12" s="137"/>
    </row>
    <row r="13" spans="1:181" s="138" customFormat="1" ht="15" customHeight="1" x14ac:dyDescent="0.25">
      <c r="A13" s="175">
        <v>42067</v>
      </c>
      <c r="B13" s="151" t="s">
        <v>1268</v>
      </c>
      <c r="C13" s="118" t="s">
        <v>64</v>
      </c>
      <c r="D13" s="118" t="s">
        <v>93</v>
      </c>
      <c r="E13" s="119" t="s">
        <v>1185</v>
      </c>
      <c r="F13" s="140" t="s">
        <v>108</v>
      </c>
      <c r="G13" s="140" t="s">
        <v>1269</v>
      </c>
      <c r="H13" s="141" t="s">
        <v>509</v>
      </c>
      <c r="I13" s="140" t="s">
        <v>1270</v>
      </c>
      <c r="J13" s="141" t="s">
        <v>395</v>
      </c>
      <c r="K13" s="140" t="s">
        <v>1271</v>
      </c>
      <c r="L13" s="141" t="s">
        <v>206</v>
      </c>
      <c r="M13" s="140" t="s">
        <v>1272</v>
      </c>
      <c r="N13" s="141" t="s">
        <v>784</v>
      </c>
      <c r="O13" s="140" t="s">
        <v>1273</v>
      </c>
      <c r="P13" s="141" t="s">
        <v>142</v>
      </c>
      <c r="Q13" s="140" t="s">
        <v>1274</v>
      </c>
      <c r="R13" s="141" t="s">
        <v>174</v>
      </c>
      <c r="S13" s="140" t="s">
        <v>1275</v>
      </c>
      <c r="T13" s="141" t="s">
        <v>117</v>
      </c>
      <c r="U13" s="140" t="s">
        <v>1276</v>
      </c>
      <c r="V13" s="141" t="s">
        <v>157</v>
      </c>
      <c r="W13" s="140" t="s">
        <v>1277</v>
      </c>
      <c r="X13" s="141"/>
      <c r="Y13" s="140"/>
      <c r="Z13" s="141"/>
      <c r="AA13" s="140"/>
      <c r="AB13" s="141"/>
      <c r="AC13" s="140"/>
      <c r="AD13" s="141"/>
      <c r="AE13" s="140"/>
      <c r="AF13" s="141"/>
      <c r="AG13" s="140"/>
      <c r="AH13" s="141"/>
      <c r="AI13" s="140"/>
      <c r="AJ13" s="141"/>
      <c r="AK13" s="140"/>
      <c r="AL13" s="141"/>
      <c r="AM13" s="140"/>
      <c r="AN13" s="141"/>
      <c r="AO13" s="140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8"/>
      <c r="DX13" s="140" t="s">
        <v>1278</v>
      </c>
      <c r="DY13" s="140"/>
      <c r="DZ13" s="149"/>
      <c r="EA13" s="142"/>
      <c r="EB13" s="149"/>
      <c r="EC13" s="142"/>
      <c r="ED13" s="149"/>
      <c r="EE13" s="149"/>
      <c r="EF13" s="144"/>
      <c r="EG13" s="144"/>
      <c r="EH13" s="144"/>
      <c r="EI13" s="144"/>
      <c r="EJ13" s="144"/>
      <c r="EK13" s="144"/>
      <c r="EL13" s="144"/>
      <c r="EM13" s="150"/>
      <c r="EN13" s="144"/>
      <c r="EO13" s="144"/>
      <c r="EP13" s="144"/>
      <c r="EQ13" s="144"/>
      <c r="ER13" s="149"/>
      <c r="ES13" s="129">
        <v>119.61989003416969</v>
      </c>
      <c r="ET13" s="28">
        <v>0.5</v>
      </c>
      <c r="EU13" s="41">
        <v>0.55000000000000004</v>
      </c>
      <c r="EV13" s="41">
        <v>0.35</v>
      </c>
      <c r="EW13" s="152">
        <v>38568741066</v>
      </c>
      <c r="EX13" s="153">
        <v>10038568741063</v>
      </c>
      <c r="EY13" s="130"/>
      <c r="EZ13" s="130"/>
      <c r="FA13" s="130"/>
      <c r="FB13" s="131">
        <v>4.6500000000000004</v>
      </c>
      <c r="FC13" s="131">
        <v>6.54</v>
      </c>
      <c r="FD13" s="130"/>
      <c r="FE13" s="188" t="s">
        <v>73</v>
      </c>
      <c r="FF13" s="188"/>
      <c r="FG13" s="188"/>
      <c r="FH13" s="188"/>
      <c r="FI13" s="188"/>
      <c r="FJ13" s="132">
        <v>4.7</v>
      </c>
      <c r="FK13" s="132">
        <v>4.7</v>
      </c>
      <c r="FL13" s="132">
        <v>6.7</v>
      </c>
      <c r="FM13" s="133">
        <v>8.5649884259259262E-2</v>
      </c>
      <c r="FN13" s="132">
        <v>1.7000000000000002</v>
      </c>
      <c r="FO13" s="145" t="s">
        <v>61</v>
      </c>
      <c r="FP13" s="135">
        <v>1</v>
      </c>
      <c r="FQ13" s="135">
        <v>80</v>
      </c>
      <c r="FR13" s="135">
        <v>6</v>
      </c>
      <c r="FS13" s="135">
        <v>480</v>
      </c>
      <c r="FT13" s="135">
        <v>866</v>
      </c>
      <c r="FU13" s="146" t="s">
        <v>63</v>
      </c>
      <c r="FV13" s="135" t="s">
        <v>62</v>
      </c>
      <c r="FW13" s="137"/>
      <c r="FX13" s="137"/>
      <c r="FY13" s="137"/>
    </row>
    <row r="14" spans="1:181" s="138" customFormat="1" ht="15" customHeight="1" x14ac:dyDescent="0.25">
      <c r="A14" s="175">
        <v>42067</v>
      </c>
      <c r="B14" s="151" t="s">
        <v>1279</v>
      </c>
      <c r="C14" s="118" t="s">
        <v>64</v>
      </c>
      <c r="D14" s="118" t="s">
        <v>93</v>
      </c>
      <c r="E14" s="119" t="s">
        <v>1185</v>
      </c>
      <c r="F14" s="140" t="s">
        <v>113</v>
      </c>
      <c r="G14" s="140" t="s">
        <v>1280</v>
      </c>
      <c r="H14" s="141" t="s">
        <v>395</v>
      </c>
      <c r="I14" s="140" t="s">
        <v>1281</v>
      </c>
      <c r="J14" s="141" t="s">
        <v>206</v>
      </c>
      <c r="K14" s="140" t="s">
        <v>1282</v>
      </c>
      <c r="L14" s="141" t="s">
        <v>206</v>
      </c>
      <c r="M14" s="140" t="s">
        <v>1283</v>
      </c>
      <c r="N14" s="141" t="s">
        <v>519</v>
      </c>
      <c r="O14" s="140" t="s">
        <v>1284</v>
      </c>
      <c r="P14" s="141" t="s">
        <v>519</v>
      </c>
      <c r="Q14" s="140" t="s">
        <v>1285</v>
      </c>
      <c r="R14" s="141" t="s">
        <v>519</v>
      </c>
      <c r="S14" s="140" t="s">
        <v>1286</v>
      </c>
      <c r="T14" s="141" t="s">
        <v>519</v>
      </c>
      <c r="U14" s="140" t="s">
        <v>1287</v>
      </c>
      <c r="V14" s="141" t="s">
        <v>94</v>
      </c>
      <c r="W14" s="140" t="s">
        <v>1288</v>
      </c>
      <c r="X14" s="141" t="s">
        <v>94</v>
      </c>
      <c r="Y14" s="140" t="s">
        <v>1289</v>
      </c>
      <c r="Z14" s="141" t="s">
        <v>94</v>
      </c>
      <c r="AA14" s="140" t="s">
        <v>1290</v>
      </c>
      <c r="AB14" s="141" t="s">
        <v>94</v>
      </c>
      <c r="AC14" s="140" t="s">
        <v>1291</v>
      </c>
      <c r="AD14" s="141" t="s">
        <v>94</v>
      </c>
      <c r="AE14" s="140" t="s">
        <v>1292</v>
      </c>
      <c r="AF14" s="141" t="s">
        <v>94</v>
      </c>
      <c r="AG14" s="140" t="s">
        <v>1293</v>
      </c>
      <c r="AH14" s="141" t="s">
        <v>165</v>
      </c>
      <c r="AI14" s="140" t="s">
        <v>1294</v>
      </c>
      <c r="AJ14" s="141" t="s">
        <v>142</v>
      </c>
      <c r="AK14" s="140" t="s">
        <v>1295</v>
      </c>
      <c r="AL14" s="141" t="s">
        <v>113</v>
      </c>
      <c r="AM14" s="140" t="s">
        <v>1296</v>
      </c>
      <c r="AN14" s="141" t="s">
        <v>146</v>
      </c>
      <c r="AO14" s="140" t="s">
        <v>1297</v>
      </c>
      <c r="AP14" s="141" t="s">
        <v>245</v>
      </c>
      <c r="AQ14" s="140" t="s">
        <v>1298</v>
      </c>
      <c r="AR14" s="141" t="s">
        <v>315</v>
      </c>
      <c r="AS14" s="140" t="s">
        <v>1299</v>
      </c>
      <c r="AT14" s="141" t="s">
        <v>315</v>
      </c>
      <c r="AU14" s="140" t="s">
        <v>1300</v>
      </c>
      <c r="AV14" s="141" t="s">
        <v>108</v>
      </c>
      <c r="AW14" s="140" t="s">
        <v>1301</v>
      </c>
      <c r="AX14" s="141" t="s">
        <v>108</v>
      </c>
      <c r="AY14" s="140" t="s">
        <v>1302</v>
      </c>
      <c r="AZ14" s="141" t="s">
        <v>189</v>
      </c>
      <c r="BA14" s="140" t="s">
        <v>1303</v>
      </c>
      <c r="BB14" s="141" t="s">
        <v>379</v>
      </c>
      <c r="BC14" s="140" t="s">
        <v>1304</v>
      </c>
      <c r="BD14" s="141" t="s">
        <v>174</v>
      </c>
      <c r="BE14" s="140" t="s">
        <v>1305</v>
      </c>
      <c r="BF14" s="141" t="s">
        <v>405</v>
      </c>
      <c r="BG14" s="140" t="s">
        <v>1306</v>
      </c>
      <c r="BH14" s="141" t="s">
        <v>117</v>
      </c>
      <c r="BI14" s="140" t="s">
        <v>1307</v>
      </c>
      <c r="BJ14" s="141" t="s">
        <v>692</v>
      </c>
      <c r="BK14" s="140" t="s">
        <v>1308</v>
      </c>
      <c r="BL14" s="141" t="s">
        <v>206</v>
      </c>
      <c r="BM14" s="140" t="s">
        <v>1309</v>
      </c>
      <c r="BN14" s="141" t="s">
        <v>94</v>
      </c>
      <c r="BO14" s="140" t="s">
        <v>1310</v>
      </c>
      <c r="BP14" s="141" t="s">
        <v>94</v>
      </c>
      <c r="BQ14" s="140" t="s">
        <v>1311</v>
      </c>
      <c r="BR14" s="141" t="s">
        <v>94</v>
      </c>
      <c r="BS14" s="140" t="s">
        <v>1312</v>
      </c>
      <c r="BT14" s="141" t="s">
        <v>94</v>
      </c>
      <c r="BU14" s="140" t="s">
        <v>1313</v>
      </c>
      <c r="BV14" s="141" t="s">
        <v>94</v>
      </c>
      <c r="BW14" s="140" t="s">
        <v>1314</v>
      </c>
      <c r="BX14" s="141" t="s">
        <v>94</v>
      </c>
      <c r="BY14" s="140" t="s">
        <v>1315</v>
      </c>
      <c r="BZ14" s="141" t="s">
        <v>94</v>
      </c>
      <c r="CA14" s="140" t="s">
        <v>1316</v>
      </c>
      <c r="CB14" s="141" t="s">
        <v>94</v>
      </c>
      <c r="CC14" s="140" t="s">
        <v>1317</v>
      </c>
      <c r="CD14" s="141" t="s">
        <v>146</v>
      </c>
      <c r="CE14" s="140" t="s">
        <v>1318</v>
      </c>
      <c r="CF14" s="141" t="s">
        <v>146</v>
      </c>
      <c r="CG14" s="140" t="s">
        <v>1319</v>
      </c>
      <c r="CH14" s="141" t="s">
        <v>108</v>
      </c>
      <c r="CI14" s="140" t="s">
        <v>1320</v>
      </c>
      <c r="CJ14" s="141" t="s">
        <v>189</v>
      </c>
      <c r="CK14" s="140" t="s">
        <v>1321</v>
      </c>
      <c r="CL14" s="141" t="s">
        <v>379</v>
      </c>
      <c r="CM14" s="140" t="s">
        <v>1322</v>
      </c>
      <c r="CN14" s="141" t="s">
        <v>174</v>
      </c>
      <c r="CO14" s="140" t="s">
        <v>1323</v>
      </c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2"/>
      <c r="DZ14" s="149"/>
      <c r="EA14" s="142"/>
      <c r="EB14" s="140"/>
      <c r="EC14" s="142"/>
      <c r="ED14" s="140"/>
      <c r="EE14" s="149"/>
      <c r="EF14" s="144"/>
      <c r="EG14" s="144"/>
      <c r="EH14" s="144"/>
      <c r="EI14" s="144"/>
      <c r="EJ14" s="144"/>
      <c r="EK14" s="144"/>
      <c r="EL14" s="144"/>
      <c r="EM14" s="150"/>
      <c r="EN14" s="144"/>
      <c r="EO14" s="144"/>
      <c r="EP14" s="144"/>
      <c r="EQ14" s="144"/>
      <c r="ER14" s="140" t="s">
        <v>1324</v>
      </c>
      <c r="ES14" s="129">
        <v>304.10928225132614</v>
      </c>
      <c r="ET14" s="28">
        <v>1</v>
      </c>
      <c r="EU14" s="41">
        <v>1.25</v>
      </c>
      <c r="EV14" s="41">
        <v>0.85</v>
      </c>
      <c r="EW14" s="152">
        <v>38568741073</v>
      </c>
      <c r="EX14" s="153">
        <v>10038568741070</v>
      </c>
      <c r="EY14" s="130"/>
      <c r="EZ14" s="130"/>
      <c r="FA14" s="130"/>
      <c r="FB14" s="131">
        <v>5.65</v>
      </c>
      <c r="FC14" s="131">
        <v>19.02</v>
      </c>
      <c r="FD14" s="130"/>
      <c r="FE14" s="188" t="s">
        <v>73</v>
      </c>
      <c r="FF14" s="188"/>
      <c r="FG14" s="188"/>
      <c r="FH14" s="188"/>
      <c r="FI14" s="188"/>
      <c r="FJ14" s="132">
        <v>6.75</v>
      </c>
      <c r="FK14" s="132">
        <v>6.75</v>
      </c>
      <c r="FL14" s="132">
        <v>19.5</v>
      </c>
      <c r="FM14" s="133">
        <v>0.51416015625</v>
      </c>
      <c r="FN14" s="132">
        <v>8.1</v>
      </c>
      <c r="FO14" s="145" t="s">
        <v>61</v>
      </c>
      <c r="FP14" s="135">
        <v>1</v>
      </c>
      <c r="FQ14" s="135">
        <v>35</v>
      </c>
      <c r="FR14" s="135">
        <v>2</v>
      </c>
      <c r="FS14" s="135">
        <v>70</v>
      </c>
      <c r="FT14" s="135">
        <v>617</v>
      </c>
      <c r="FU14" s="146" t="s">
        <v>63</v>
      </c>
      <c r="FV14" s="135" t="s">
        <v>62</v>
      </c>
      <c r="FW14" s="137"/>
      <c r="FX14" s="137"/>
      <c r="FY14" s="137"/>
    </row>
    <row r="15" spans="1:181" s="138" customFormat="1" ht="15" customHeight="1" x14ac:dyDescent="0.25">
      <c r="A15" s="175">
        <v>42067</v>
      </c>
      <c r="B15" s="151" t="s">
        <v>1325</v>
      </c>
      <c r="C15" s="118" t="s">
        <v>64</v>
      </c>
      <c r="D15" s="118" t="s">
        <v>93</v>
      </c>
      <c r="E15" s="119" t="s">
        <v>1185</v>
      </c>
      <c r="F15" s="140" t="s">
        <v>108</v>
      </c>
      <c r="G15" s="140" t="s">
        <v>1326</v>
      </c>
      <c r="H15" s="141"/>
      <c r="I15" s="140"/>
      <c r="J15" s="141"/>
      <c r="K15" s="140"/>
      <c r="L15" s="141"/>
      <c r="M15" s="140"/>
      <c r="N15" s="141"/>
      <c r="O15" s="140"/>
      <c r="P15" s="141"/>
      <c r="Q15" s="140"/>
      <c r="R15" s="141"/>
      <c r="S15" s="140"/>
      <c r="T15" s="141"/>
      <c r="U15" s="140"/>
      <c r="V15" s="141"/>
      <c r="W15" s="140"/>
      <c r="X15" s="141"/>
      <c r="Y15" s="140"/>
      <c r="Z15" s="141"/>
      <c r="AA15" s="140"/>
      <c r="AB15" s="141"/>
      <c r="AC15" s="140"/>
      <c r="AD15" s="141"/>
      <c r="AE15" s="140"/>
      <c r="AF15" s="141"/>
      <c r="AG15" s="140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9"/>
      <c r="DY15" s="142"/>
      <c r="DZ15" s="140"/>
      <c r="EA15" s="142"/>
      <c r="EB15" s="140"/>
      <c r="EC15" s="142"/>
      <c r="ED15" s="149"/>
      <c r="EE15" s="149"/>
      <c r="EF15" s="144"/>
      <c r="EG15" s="144"/>
      <c r="EH15" s="144"/>
      <c r="EI15" s="144"/>
      <c r="EJ15" s="144"/>
      <c r="EK15" s="144"/>
      <c r="EL15" s="144"/>
      <c r="EM15" s="140"/>
      <c r="EN15" s="144"/>
      <c r="EO15" s="144"/>
      <c r="EP15" s="144"/>
      <c r="EQ15" s="144"/>
      <c r="ER15" s="140"/>
      <c r="ES15" s="129">
        <v>176.64744560442611</v>
      </c>
      <c r="ET15" s="28">
        <v>1</v>
      </c>
      <c r="EU15" s="41">
        <v>1.25</v>
      </c>
      <c r="EV15" s="41">
        <v>0.85</v>
      </c>
      <c r="EW15" s="152">
        <v>38568741080</v>
      </c>
      <c r="EX15" s="153">
        <v>10038568741087</v>
      </c>
      <c r="EY15" s="130"/>
      <c r="EZ15" s="130"/>
      <c r="FA15" s="130"/>
      <c r="FB15" s="131">
        <v>5.61</v>
      </c>
      <c r="FC15" s="131">
        <v>12.13</v>
      </c>
      <c r="FD15" s="130"/>
      <c r="FE15" s="188" t="s">
        <v>73</v>
      </c>
      <c r="FF15" s="188"/>
      <c r="FG15" s="188"/>
      <c r="FH15" s="188"/>
      <c r="FI15" s="188"/>
      <c r="FJ15" s="132">
        <v>5.5</v>
      </c>
      <c r="FK15" s="132">
        <v>5.5</v>
      </c>
      <c r="FL15" s="132">
        <v>15.75</v>
      </c>
      <c r="FM15" s="133">
        <v>0.27571614583333331</v>
      </c>
      <c r="FN15" s="132">
        <v>3</v>
      </c>
      <c r="FO15" s="145" t="s">
        <v>61</v>
      </c>
      <c r="FP15" s="135">
        <v>1</v>
      </c>
      <c r="FQ15" s="135">
        <v>56</v>
      </c>
      <c r="FR15" s="135">
        <v>2</v>
      </c>
      <c r="FS15" s="135">
        <v>112</v>
      </c>
      <c r="FT15" s="135">
        <v>386</v>
      </c>
      <c r="FU15" s="146" t="s">
        <v>63</v>
      </c>
      <c r="FV15" s="135" t="s">
        <v>62</v>
      </c>
      <c r="FW15" s="137"/>
      <c r="FX15" s="137"/>
      <c r="FY15" s="137"/>
    </row>
    <row r="16" spans="1:181" s="138" customFormat="1" ht="15" customHeight="1" x14ac:dyDescent="0.25">
      <c r="A16" s="175">
        <v>42067</v>
      </c>
      <c r="B16" s="151" t="s">
        <v>1327</v>
      </c>
      <c r="C16" s="118" t="s">
        <v>64</v>
      </c>
      <c r="D16" s="118" t="s">
        <v>93</v>
      </c>
      <c r="E16" s="119" t="s">
        <v>1185</v>
      </c>
      <c r="F16" s="140" t="s">
        <v>108</v>
      </c>
      <c r="G16" s="140" t="s">
        <v>1328</v>
      </c>
      <c r="H16" s="141" t="s">
        <v>146</v>
      </c>
      <c r="I16" s="140" t="s">
        <v>1329</v>
      </c>
      <c r="J16" s="141" t="s">
        <v>108</v>
      </c>
      <c r="K16" s="140" t="s">
        <v>1330</v>
      </c>
      <c r="L16" s="141" t="s">
        <v>108</v>
      </c>
      <c r="M16" s="140" t="s">
        <v>1331</v>
      </c>
      <c r="N16" s="141" t="s">
        <v>151</v>
      </c>
      <c r="O16" s="140" t="s">
        <v>1332</v>
      </c>
      <c r="P16" s="141" t="s">
        <v>151</v>
      </c>
      <c r="Q16" s="140" t="s">
        <v>1333</v>
      </c>
      <c r="R16" s="141" t="s">
        <v>153</v>
      </c>
      <c r="S16" s="140" t="s">
        <v>1334</v>
      </c>
      <c r="T16" s="141" t="s">
        <v>176</v>
      </c>
      <c r="U16" s="140" t="s">
        <v>1335</v>
      </c>
      <c r="V16" s="141" t="s">
        <v>692</v>
      </c>
      <c r="W16" s="140" t="s">
        <v>1336</v>
      </c>
      <c r="X16" s="141"/>
      <c r="Y16" s="140"/>
      <c r="Z16" s="141"/>
      <c r="AA16" s="140"/>
      <c r="AB16" s="141"/>
      <c r="AC16" s="140"/>
      <c r="AD16" s="141"/>
      <c r="AE16" s="140"/>
      <c r="AF16" s="141"/>
      <c r="AG16" s="140"/>
      <c r="AH16" s="141"/>
      <c r="AI16" s="140"/>
      <c r="AJ16" s="141"/>
      <c r="AK16" s="140"/>
      <c r="AL16" s="141"/>
      <c r="AM16" s="140"/>
      <c r="AN16" s="141"/>
      <c r="AO16" s="140"/>
      <c r="AP16" s="141"/>
      <c r="AQ16" s="140"/>
      <c r="AR16" s="141"/>
      <c r="AS16" s="140"/>
      <c r="AT16" s="141"/>
      <c r="AU16" s="140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0"/>
      <c r="DY16" s="142"/>
      <c r="DZ16" s="149"/>
      <c r="EA16" s="142"/>
      <c r="EB16" s="149"/>
      <c r="EC16" s="142"/>
      <c r="ED16" s="140"/>
      <c r="EE16" s="149"/>
      <c r="EF16" s="144"/>
      <c r="EG16" s="144"/>
      <c r="EH16" s="144"/>
      <c r="EI16" s="144"/>
      <c r="EJ16" s="144"/>
      <c r="EK16" s="144"/>
      <c r="EL16" s="144"/>
      <c r="EM16" s="150"/>
      <c r="EN16" s="144"/>
      <c r="EO16" s="144"/>
      <c r="EP16" s="144"/>
      <c r="EQ16" s="144"/>
      <c r="ER16" s="149"/>
      <c r="ES16" s="129">
        <v>70.824644951854893</v>
      </c>
      <c r="ET16" s="28">
        <v>0.5</v>
      </c>
      <c r="EU16" s="41">
        <v>0.55000000000000004</v>
      </c>
      <c r="EV16" s="41">
        <v>0.35</v>
      </c>
      <c r="EW16" s="152">
        <v>38568742056</v>
      </c>
      <c r="EX16" s="153">
        <v>10038568742053</v>
      </c>
      <c r="EY16" s="130"/>
      <c r="EZ16" s="130"/>
      <c r="FA16" s="130"/>
      <c r="FB16" s="131">
        <v>2.83</v>
      </c>
      <c r="FC16" s="131">
        <v>7.87</v>
      </c>
      <c r="FD16" s="130"/>
      <c r="FE16" s="188" t="s">
        <v>73</v>
      </c>
      <c r="FF16" s="188"/>
      <c r="FG16" s="188"/>
      <c r="FH16" s="188"/>
      <c r="FI16" s="188"/>
      <c r="FJ16" s="132">
        <v>3.75</v>
      </c>
      <c r="FK16" s="132">
        <v>3.75</v>
      </c>
      <c r="FL16" s="132">
        <v>10.5</v>
      </c>
      <c r="FM16" s="133">
        <v>8.544921875E-2</v>
      </c>
      <c r="FN16" s="132">
        <v>1.1000000000000001</v>
      </c>
      <c r="FO16" s="145" t="s">
        <v>61</v>
      </c>
      <c r="FP16" s="135">
        <v>1</v>
      </c>
      <c r="FQ16" s="135">
        <v>120</v>
      </c>
      <c r="FR16" s="135">
        <v>4</v>
      </c>
      <c r="FS16" s="135">
        <v>480</v>
      </c>
      <c r="FT16" s="135">
        <v>578</v>
      </c>
      <c r="FU16" s="146" t="s">
        <v>63</v>
      </c>
      <c r="FV16" s="135" t="s">
        <v>62</v>
      </c>
      <c r="FW16" s="137"/>
      <c r="FX16" s="137"/>
      <c r="FY16" s="137"/>
    </row>
    <row r="17" spans="1:181" s="138" customFormat="1" ht="15" customHeight="1" x14ac:dyDescent="0.25">
      <c r="A17" s="175">
        <v>42067</v>
      </c>
      <c r="B17" s="151" t="s">
        <v>1337</v>
      </c>
      <c r="C17" s="118" t="s">
        <v>64</v>
      </c>
      <c r="D17" s="118" t="s">
        <v>93</v>
      </c>
      <c r="E17" s="119" t="s">
        <v>1185</v>
      </c>
      <c r="F17" s="140" t="s">
        <v>108</v>
      </c>
      <c r="G17" s="140" t="s">
        <v>1338</v>
      </c>
      <c r="H17" s="141" t="s">
        <v>206</v>
      </c>
      <c r="I17" s="140" t="s">
        <v>1339</v>
      </c>
      <c r="J17" s="141" t="s">
        <v>94</v>
      </c>
      <c r="K17" s="140" t="s">
        <v>1340</v>
      </c>
      <c r="L17" s="141" t="s">
        <v>94</v>
      </c>
      <c r="M17" s="140" t="s">
        <v>1341</v>
      </c>
      <c r="N17" s="141" t="s">
        <v>108</v>
      </c>
      <c r="O17" s="140" t="s">
        <v>1342</v>
      </c>
      <c r="P17" s="141" t="s">
        <v>108</v>
      </c>
      <c r="Q17" s="140" t="s">
        <v>1343</v>
      </c>
      <c r="R17" s="141" t="s">
        <v>108</v>
      </c>
      <c r="S17" s="140" t="s">
        <v>1344</v>
      </c>
      <c r="T17" s="141" t="s">
        <v>405</v>
      </c>
      <c r="U17" s="140" t="s">
        <v>1345</v>
      </c>
      <c r="V17" s="141" t="s">
        <v>176</v>
      </c>
      <c r="W17" s="140" t="s">
        <v>1346</v>
      </c>
      <c r="X17" s="141" t="s">
        <v>206</v>
      </c>
      <c r="Y17" s="140" t="s">
        <v>1347</v>
      </c>
      <c r="Z17" s="141"/>
      <c r="AA17" s="140"/>
      <c r="AB17" s="141"/>
      <c r="AC17" s="140"/>
      <c r="AD17" s="141"/>
      <c r="AE17" s="140"/>
      <c r="AF17" s="141"/>
      <c r="AG17" s="140"/>
      <c r="AH17" s="141"/>
      <c r="AI17" s="140"/>
      <c r="AJ17" s="141"/>
      <c r="AK17" s="140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/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9"/>
      <c r="DY17" s="142"/>
      <c r="DZ17" s="149"/>
      <c r="EA17" s="142"/>
      <c r="EB17" s="149"/>
      <c r="EC17" s="142"/>
      <c r="ED17" s="149"/>
      <c r="EE17" s="149"/>
      <c r="EF17" s="144"/>
      <c r="EG17" s="144"/>
      <c r="EH17" s="144"/>
      <c r="EI17" s="144"/>
      <c r="EJ17" s="144"/>
      <c r="EK17" s="144"/>
      <c r="EL17" s="144"/>
      <c r="EM17" s="150"/>
      <c r="EN17" s="144"/>
      <c r="EO17" s="144"/>
      <c r="EP17" s="144"/>
      <c r="EQ17" s="144"/>
      <c r="ER17" s="149"/>
      <c r="ES17" s="129">
        <v>54.398610170385943</v>
      </c>
      <c r="ET17" s="28">
        <v>0.5</v>
      </c>
      <c r="EU17" s="41">
        <v>0.55000000000000004</v>
      </c>
      <c r="EV17" s="41">
        <v>0.35</v>
      </c>
      <c r="EW17" s="152">
        <v>38568742063</v>
      </c>
      <c r="EX17" s="153">
        <v>10038568742060</v>
      </c>
      <c r="EY17" s="130"/>
      <c r="EZ17" s="130"/>
      <c r="FA17" s="130"/>
      <c r="FB17" s="131">
        <v>2.1800000000000002</v>
      </c>
      <c r="FC17" s="131">
        <v>4.82</v>
      </c>
      <c r="FD17" s="130"/>
      <c r="FE17" s="188" t="s">
        <v>73</v>
      </c>
      <c r="FF17" s="188"/>
      <c r="FG17" s="188"/>
      <c r="FH17" s="188"/>
      <c r="FI17" s="188"/>
      <c r="FJ17" s="132">
        <v>2.75</v>
      </c>
      <c r="FK17" s="132">
        <v>2.85</v>
      </c>
      <c r="FL17" s="132">
        <v>10</v>
      </c>
      <c r="FM17" s="133">
        <v>4.5355902777777776E-2</v>
      </c>
      <c r="FN17" s="132">
        <v>0.7</v>
      </c>
      <c r="FO17" s="145" t="s">
        <v>61</v>
      </c>
      <c r="FP17" s="135">
        <v>1</v>
      </c>
      <c r="FQ17" s="135">
        <v>238</v>
      </c>
      <c r="FR17" s="135">
        <v>4</v>
      </c>
      <c r="FS17" s="135">
        <v>952</v>
      </c>
      <c r="FT17" s="135">
        <v>716.4</v>
      </c>
      <c r="FU17" s="146" t="s">
        <v>63</v>
      </c>
      <c r="FV17" s="135" t="s">
        <v>62</v>
      </c>
      <c r="FW17" s="137"/>
      <c r="FX17" s="137"/>
      <c r="FY17" s="137"/>
    </row>
    <row r="18" spans="1:181" s="138" customFormat="1" ht="15" customHeight="1" x14ac:dyDescent="0.25">
      <c r="A18" s="175">
        <v>42067</v>
      </c>
      <c r="B18" s="151" t="s">
        <v>1348</v>
      </c>
      <c r="C18" s="118" t="s">
        <v>64</v>
      </c>
      <c r="D18" s="118" t="s">
        <v>93</v>
      </c>
      <c r="E18" s="119" t="s">
        <v>1185</v>
      </c>
      <c r="F18" s="140" t="s">
        <v>106</v>
      </c>
      <c r="G18" s="140" t="s">
        <v>1349</v>
      </c>
      <c r="H18" s="141" t="s">
        <v>206</v>
      </c>
      <c r="I18" s="140" t="s">
        <v>1350</v>
      </c>
      <c r="J18" s="141" t="s">
        <v>206</v>
      </c>
      <c r="K18" s="140" t="s">
        <v>1351</v>
      </c>
      <c r="L18" s="141" t="s">
        <v>1352</v>
      </c>
      <c r="M18" s="140" t="s">
        <v>1353</v>
      </c>
      <c r="N18" s="141" t="s">
        <v>784</v>
      </c>
      <c r="O18" s="140" t="s">
        <v>1354</v>
      </c>
      <c r="P18" s="141" t="s">
        <v>142</v>
      </c>
      <c r="Q18" s="140" t="s">
        <v>1355</v>
      </c>
      <c r="R18" s="141" t="s">
        <v>142</v>
      </c>
      <c r="S18" s="140" t="s">
        <v>1356</v>
      </c>
      <c r="T18" s="141" t="s">
        <v>146</v>
      </c>
      <c r="U18" s="140" t="s">
        <v>1357</v>
      </c>
      <c r="V18" s="141" t="s">
        <v>245</v>
      </c>
      <c r="W18" s="140" t="s">
        <v>1358</v>
      </c>
      <c r="X18" s="141" t="s">
        <v>108</v>
      </c>
      <c r="Y18" s="140" t="s">
        <v>1359</v>
      </c>
      <c r="Z18" s="141" t="s">
        <v>108</v>
      </c>
      <c r="AA18" s="140" t="s">
        <v>1360</v>
      </c>
      <c r="AB18" s="141" t="s">
        <v>108</v>
      </c>
      <c r="AC18" s="140" t="s">
        <v>1361</v>
      </c>
      <c r="AD18" s="141" t="s">
        <v>405</v>
      </c>
      <c r="AE18" s="140" t="s">
        <v>1362</v>
      </c>
      <c r="AF18" s="141" t="s">
        <v>151</v>
      </c>
      <c r="AG18" s="140" t="s">
        <v>1363</v>
      </c>
      <c r="AH18" s="141" t="s">
        <v>151</v>
      </c>
      <c r="AI18" s="140" t="s">
        <v>1364</v>
      </c>
      <c r="AJ18" s="141" t="s">
        <v>153</v>
      </c>
      <c r="AK18" s="140" t="s">
        <v>1365</v>
      </c>
      <c r="AL18" s="141" t="s">
        <v>176</v>
      </c>
      <c r="AM18" s="140" t="s">
        <v>1366</v>
      </c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0" t="s">
        <v>1367</v>
      </c>
      <c r="DY18" s="142"/>
      <c r="DZ18" s="149"/>
      <c r="EA18" s="142"/>
      <c r="EB18" s="140"/>
      <c r="EC18" s="142"/>
      <c r="ED18" s="149"/>
      <c r="EE18" s="149"/>
      <c r="EF18" s="144"/>
      <c r="EG18" s="144"/>
      <c r="EH18" s="144"/>
      <c r="EI18" s="144"/>
      <c r="EJ18" s="144"/>
      <c r="EK18" s="144"/>
      <c r="EL18" s="144"/>
      <c r="EM18" s="150"/>
      <c r="EN18" s="144"/>
      <c r="EO18" s="144"/>
      <c r="EP18" s="144"/>
      <c r="EQ18" s="144"/>
      <c r="ER18" s="149"/>
      <c r="ES18" s="129">
        <v>40.365690865429897</v>
      </c>
      <c r="ET18" s="28">
        <v>0.5</v>
      </c>
      <c r="EU18" s="41">
        <v>0.55000000000000004</v>
      </c>
      <c r="EV18" s="41">
        <v>0.35</v>
      </c>
      <c r="EW18" s="152">
        <v>38568741141</v>
      </c>
      <c r="EX18" s="153">
        <v>10038568741148</v>
      </c>
      <c r="EY18" s="130"/>
      <c r="EZ18" s="130"/>
      <c r="FA18" s="130"/>
      <c r="FB18" s="131">
        <v>2.83</v>
      </c>
      <c r="FC18" s="131">
        <v>7.87</v>
      </c>
      <c r="FD18" s="130"/>
      <c r="FE18" s="188" t="s">
        <v>73</v>
      </c>
      <c r="FF18" s="188"/>
      <c r="FG18" s="188"/>
      <c r="FH18" s="188"/>
      <c r="FI18" s="188"/>
      <c r="FJ18" s="132">
        <v>3.75</v>
      </c>
      <c r="FK18" s="132">
        <v>3.75</v>
      </c>
      <c r="FL18" s="132">
        <v>10.5</v>
      </c>
      <c r="FM18" s="133">
        <v>8.544921875E-2</v>
      </c>
      <c r="FN18" s="132">
        <v>0.9</v>
      </c>
      <c r="FO18" s="145" t="s">
        <v>61</v>
      </c>
      <c r="FP18" s="135">
        <v>1</v>
      </c>
      <c r="FQ18" s="135">
        <v>120</v>
      </c>
      <c r="FR18" s="135">
        <v>4</v>
      </c>
      <c r="FS18" s="135">
        <v>480</v>
      </c>
      <c r="FT18" s="135">
        <v>482</v>
      </c>
      <c r="FU18" s="146" t="s">
        <v>63</v>
      </c>
      <c r="FV18" s="135" t="s">
        <v>62</v>
      </c>
      <c r="FW18" s="137"/>
      <c r="FX18" s="137"/>
      <c r="FY18" s="137"/>
    </row>
    <row r="19" spans="1:181" s="138" customFormat="1" ht="15" customHeight="1" x14ac:dyDescent="0.25">
      <c r="A19" s="175">
        <v>42067</v>
      </c>
      <c r="B19" s="151" t="s">
        <v>1368</v>
      </c>
      <c r="C19" s="118" t="s">
        <v>64</v>
      </c>
      <c r="D19" s="118" t="s">
        <v>93</v>
      </c>
      <c r="E19" s="119" t="s">
        <v>1185</v>
      </c>
      <c r="F19" s="140" t="s">
        <v>315</v>
      </c>
      <c r="G19" s="140" t="s">
        <v>1369</v>
      </c>
      <c r="H19" s="141" t="s">
        <v>178</v>
      </c>
      <c r="I19" s="140" t="s">
        <v>1370</v>
      </c>
      <c r="J19" s="141" t="s">
        <v>178</v>
      </c>
      <c r="K19" s="140" t="s">
        <v>1371</v>
      </c>
      <c r="L19" s="141" t="s">
        <v>206</v>
      </c>
      <c r="M19" s="140" t="s">
        <v>1372</v>
      </c>
      <c r="N19" s="141" t="s">
        <v>206</v>
      </c>
      <c r="O19" s="140" t="s">
        <v>1373</v>
      </c>
      <c r="P19" s="141" t="s">
        <v>519</v>
      </c>
      <c r="Q19" s="140" t="s">
        <v>1374</v>
      </c>
      <c r="R19" s="141" t="s">
        <v>519</v>
      </c>
      <c r="S19" s="140" t="s">
        <v>1375</v>
      </c>
      <c r="T19" s="141" t="s">
        <v>519</v>
      </c>
      <c r="U19" s="140" t="s">
        <v>1376</v>
      </c>
      <c r="V19" s="141" t="s">
        <v>439</v>
      </c>
      <c r="W19" s="140" t="s">
        <v>1377</v>
      </c>
      <c r="X19" s="141" t="s">
        <v>439</v>
      </c>
      <c r="Y19" s="140" t="s">
        <v>1378</v>
      </c>
      <c r="Z19" s="141" t="s">
        <v>94</v>
      </c>
      <c r="AA19" s="140" t="s">
        <v>1379</v>
      </c>
      <c r="AB19" s="141" t="s">
        <v>94</v>
      </c>
      <c r="AC19" s="140" t="s">
        <v>1380</v>
      </c>
      <c r="AD19" s="141" t="s">
        <v>94</v>
      </c>
      <c r="AE19" s="140" t="s">
        <v>1381</v>
      </c>
      <c r="AF19" s="141" t="s">
        <v>94</v>
      </c>
      <c r="AG19" s="140" t="s">
        <v>1382</v>
      </c>
      <c r="AH19" s="141" t="s">
        <v>94</v>
      </c>
      <c r="AI19" s="140" t="s">
        <v>1383</v>
      </c>
      <c r="AJ19" s="141" t="s">
        <v>94</v>
      </c>
      <c r="AK19" s="140" t="s">
        <v>1384</v>
      </c>
      <c r="AL19" s="141" t="s">
        <v>94</v>
      </c>
      <c r="AM19" s="140" t="s">
        <v>1385</v>
      </c>
      <c r="AN19" s="141" t="s">
        <v>142</v>
      </c>
      <c r="AO19" s="140" t="s">
        <v>1386</v>
      </c>
      <c r="AP19" s="141" t="s">
        <v>113</v>
      </c>
      <c r="AQ19" s="140" t="s">
        <v>1387</v>
      </c>
      <c r="AR19" s="141" t="s">
        <v>113</v>
      </c>
      <c r="AS19" s="140" t="s">
        <v>1388</v>
      </c>
      <c r="AT19" s="141" t="s">
        <v>146</v>
      </c>
      <c r="AU19" s="140" t="s">
        <v>1389</v>
      </c>
      <c r="AV19" s="141" t="s">
        <v>146</v>
      </c>
      <c r="AW19" s="140" t="s">
        <v>1390</v>
      </c>
      <c r="AX19" s="141" t="s">
        <v>1391</v>
      </c>
      <c r="AY19" s="140" t="s">
        <v>1392</v>
      </c>
      <c r="AZ19" s="141" t="s">
        <v>1391</v>
      </c>
      <c r="BA19" s="140" t="s">
        <v>1393</v>
      </c>
      <c r="BB19" s="141" t="s">
        <v>1391</v>
      </c>
      <c r="BC19" s="140" t="s">
        <v>1394</v>
      </c>
      <c r="BD19" s="141" t="s">
        <v>1391</v>
      </c>
      <c r="BE19" s="140" t="s">
        <v>1395</v>
      </c>
      <c r="BF19" s="141" t="s">
        <v>106</v>
      </c>
      <c r="BG19" s="140" t="s">
        <v>1396</v>
      </c>
      <c r="BH19" s="141" t="s">
        <v>106</v>
      </c>
      <c r="BI19" s="140" t="s">
        <v>1397</v>
      </c>
      <c r="BJ19" s="141" t="s">
        <v>160</v>
      </c>
      <c r="BK19" s="140" t="s">
        <v>1398</v>
      </c>
      <c r="BL19" s="141" t="s">
        <v>160</v>
      </c>
      <c r="BM19" s="140" t="s">
        <v>1399</v>
      </c>
      <c r="BN19" s="141" t="s">
        <v>315</v>
      </c>
      <c r="BO19" s="140" t="s">
        <v>1400</v>
      </c>
      <c r="BP19" s="141" t="s">
        <v>315</v>
      </c>
      <c r="BQ19" s="140" t="s">
        <v>1401</v>
      </c>
      <c r="BR19" s="141" t="s">
        <v>108</v>
      </c>
      <c r="BS19" s="140" t="s">
        <v>1402</v>
      </c>
      <c r="BT19" s="141" t="s">
        <v>108</v>
      </c>
      <c r="BU19" s="140" t="s">
        <v>1403</v>
      </c>
      <c r="BV19" s="141" t="s">
        <v>108</v>
      </c>
      <c r="BW19" s="140" t="s">
        <v>1404</v>
      </c>
      <c r="BX19" s="141" t="s">
        <v>108</v>
      </c>
      <c r="BY19" s="140" t="s">
        <v>1405</v>
      </c>
      <c r="BZ19" s="141" t="s">
        <v>108</v>
      </c>
      <c r="CA19" s="140" t="s">
        <v>1406</v>
      </c>
      <c r="CB19" s="141" t="s">
        <v>108</v>
      </c>
      <c r="CC19" s="140" t="s">
        <v>1407</v>
      </c>
      <c r="CD19" s="141" t="s">
        <v>108</v>
      </c>
      <c r="CE19" s="140" t="s">
        <v>1377</v>
      </c>
      <c r="CF19" s="141" t="s">
        <v>108</v>
      </c>
      <c r="CG19" s="140" t="s">
        <v>1378</v>
      </c>
      <c r="CH19" s="141" t="s">
        <v>108</v>
      </c>
      <c r="CI19" s="140" t="s">
        <v>1408</v>
      </c>
      <c r="CJ19" s="141" t="s">
        <v>534</v>
      </c>
      <c r="CK19" s="140" t="s">
        <v>1409</v>
      </c>
      <c r="CL19" s="141" t="s">
        <v>534</v>
      </c>
      <c r="CM19" s="140" t="s">
        <v>1410</v>
      </c>
      <c r="CN19" s="141" t="s">
        <v>110</v>
      </c>
      <c r="CO19" s="140" t="s">
        <v>1411</v>
      </c>
      <c r="CP19" s="141" t="s">
        <v>110</v>
      </c>
      <c r="CQ19" s="140" t="s">
        <v>1412</v>
      </c>
      <c r="CR19" s="141" t="s">
        <v>110</v>
      </c>
      <c r="CS19" s="140" t="s">
        <v>1413</v>
      </c>
      <c r="CT19" s="141" t="s">
        <v>110</v>
      </c>
      <c r="CU19" s="140" t="s">
        <v>1414</v>
      </c>
      <c r="CV19" s="141" t="s">
        <v>174</v>
      </c>
      <c r="CW19" s="140" t="s">
        <v>1415</v>
      </c>
      <c r="CX19" s="141" t="s">
        <v>405</v>
      </c>
      <c r="CY19" s="140" t="s">
        <v>1416</v>
      </c>
      <c r="CZ19" s="141" t="s">
        <v>405</v>
      </c>
      <c r="DA19" s="140" t="s">
        <v>1417</v>
      </c>
      <c r="DB19" s="141" t="s">
        <v>151</v>
      </c>
      <c r="DC19" s="140" t="s">
        <v>1418</v>
      </c>
      <c r="DD19" s="141" t="s">
        <v>151</v>
      </c>
      <c r="DE19" s="140" t="s">
        <v>1419</v>
      </c>
      <c r="DF19" s="141" t="s">
        <v>117</v>
      </c>
      <c r="DG19" s="140" t="s">
        <v>1420</v>
      </c>
      <c r="DH19" s="141" t="s">
        <v>153</v>
      </c>
      <c r="DI19" s="140" t="s">
        <v>1421</v>
      </c>
      <c r="DJ19" s="141" t="s">
        <v>176</v>
      </c>
      <c r="DK19" s="140" t="s">
        <v>1422</v>
      </c>
      <c r="DL19" s="141" t="s">
        <v>176</v>
      </c>
      <c r="DM19" s="140" t="s">
        <v>1423</v>
      </c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2"/>
      <c r="DZ19" s="140" t="s">
        <v>1424</v>
      </c>
      <c r="EA19" s="142"/>
      <c r="EB19" s="149"/>
      <c r="EC19" s="142"/>
      <c r="ED19" s="140"/>
      <c r="EE19" s="149"/>
      <c r="EF19" s="144"/>
      <c r="EG19" s="144"/>
      <c r="EH19" s="144"/>
      <c r="EI19" s="144"/>
      <c r="EJ19" s="144"/>
      <c r="EK19" s="144"/>
      <c r="EL19" s="144"/>
      <c r="EM19" s="140" t="s">
        <v>1425</v>
      </c>
      <c r="EN19" s="144"/>
      <c r="EO19" s="144"/>
      <c r="EP19" s="144"/>
      <c r="EQ19" s="144"/>
      <c r="ER19" s="140" t="s">
        <v>1426</v>
      </c>
      <c r="ES19" s="129">
        <v>132.97530347753477</v>
      </c>
      <c r="ET19" s="28">
        <v>1</v>
      </c>
      <c r="EU19" s="41">
        <v>1.25</v>
      </c>
      <c r="EV19" s="41">
        <v>0.85</v>
      </c>
      <c r="EW19" s="152">
        <v>38568741158</v>
      </c>
      <c r="EX19" s="153">
        <v>10038568741155</v>
      </c>
      <c r="EY19" s="130"/>
      <c r="EZ19" s="130"/>
      <c r="FA19" s="130"/>
      <c r="FB19" s="131">
        <v>1.77</v>
      </c>
      <c r="FC19" s="131">
        <v>8.27</v>
      </c>
      <c r="FD19" s="130"/>
      <c r="FE19" s="188" t="s">
        <v>73</v>
      </c>
      <c r="FF19" s="188"/>
      <c r="FG19" s="188"/>
      <c r="FH19" s="188"/>
      <c r="FI19" s="188"/>
      <c r="FJ19" s="132">
        <v>2.25</v>
      </c>
      <c r="FK19" s="132">
        <v>2.25</v>
      </c>
      <c r="FL19" s="132">
        <v>8.5</v>
      </c>
      <c r="FM19" s="133">
        <v>2.490234375E-2</v>
      </c>
      <c r="FN19" s="132">
        <v>1.1000000000000001</v>
      </c>
      <c r="FO19" s="145" t="s">
        <v>61</v>
      </c>
      <c r="FP19" s="135">
        <v>1</v>
      </c>
      <c r="FQ19" s="135">
        <v>357</v>
      </c>
      <c r="FR19" s="135">
        <v>5</v>
      </c>
      <c r="FS19" s="135">
        <v>1785</v>
      </c>
      <c r="FT19" s="135">
        <v>2013.5000000000002</v>
      </c>
      <c r="FU19" s="146" t="s">
        <v>63</v>
      </c>
      <c r="FV19" s="135" t="s">
        <v>62</v>
      </c>
      <c r="FW19" s="137"/>
      <c r="FX19" s="137"/>
      <c r="FY19" s="137"/>
    </row>
    <row r="20" spans="1:181" s="138" customFormat="1" ht="15" customHeight="1" x14ac:dyDescent="0.25">
      <c r="A20" s="175">
        <v>42067</v>
      </c>
      <c r="B20" s="151" t="s">
        <v>1427</v>
      </c>
      <c r="C20" s="118" t="s">
        <v>64</v>
      </c>
      <c r="D20" s="118" t="s">
        <v>93</v>
      </c>
      <c r="E20" s="119" t="s">
        <v>1185</v>
      </c>
      <c r="F20" s="140" t="s">
        <v>113</v>
      </c>
      <c r="G20" s="140" t="s">
        <v>1428</v>
      </c>
      <c r="H20" s="141" t="s">
        <v>206</v>
      </c>
      <c r="I20" s="140" t="s">
        <v>1429</v>
      </c>
      <c r="J20" s="141" t="s">
        <v>519</v>
      </c>
      <c r="K20" s="140" t="s">
        <v>1430</v>
      </c>
      <c r="L20" s="141" t="s">
        <v>519</v>
      </c>
      <c r="M20" s="140" t="s">
        <v>1431</v>
      </c>
      <c r="N20" s="141" t="s">
        <v>519</v>
      </c>
      <c r="O20" s="140" t="s">
        <v>1432</v>
      </c>
      <c r="P20" s="141" t="s">
        <v>519</v>
      </c>
      <c r="Q20" s="140" t="s">
        <v>1433</v>
      </c>
      <c r="R20" s="141" t="s">
        <v>94</v>
      </c>
      <c r="S20" s="140" t="s">
        <v>1434</v>
      </c>
      <c r="T20" s="141" t="s">
        <v>94</v>
      </c>
      <c r="U20" s="140" t="s">
        <v>1435</v>
      </c>
      <c r="V20" s="141" t="s">
        <v>94</v>
      </c>
      <c r="W20" s="140" t="s">
        <v>1436</v>
      </c>
      <c r="X20" s="141" t="s">
        <v>94</v>
      </c>
      <c r="Y20" s="140" t="s">
        <v>1437</v>
      </c>
      <c r="Z20" s="141" t="s">
        <v>94</v>
      </c>
      <c r="AA20" s="140" t="s">
        <v>1438</v>
      </c>
      <c r="AB20" s="141" t="s">
        <v>94</v>
      </c>
      <c r="AC20" s="140" t="s">
        <v>1439</v>
      </c>
      <c r="AD20" s="141" t="s">
        <v>165</v>
      </c>
      <c r="AE20" s="140" t="s">
        <v>1440</v>
      </c>
      <c r="AF20" s="141" t="s">
        <v>113</v>
      </c>
      <c r="AG20" s="140" t="s">
        <v>1441</v>
      </c>
      <c r="AH20" s="141" t="s">
        <v>146</v>
      </c>
      <c r="AI20" s="140" t="s">
        <v>1442</v>
      </c>
      <c r="AJ20" s="141" t="s">
        <v>315</v>
      </c>
      <c r="AK20" s="140" t="s">
        <v>1443</v>
      </c>
      <c r="AL20" s="141" t="s">
        <v>315</v>
      </c>
      <c r="AM20" s="140" t="s">
        <v>1444</v>
      </c>
      <c r="AN20" s="141" t="s">
        <v>108</v>
      </c>
      <c r="AO20" s="140" t="s">
        <v>1445</v>
      </c>
      <c r="AP20" s="141" t="s">
        <v>189</v>
      </c>
      <c r="AQ20" s="140" t="s">
        <v>1446</v>
      </c>
      <c r="AR20" s="141" t="s">
        <v>379</v>
      </c>
      <c r="AS20" s="140" t="s">
        <v>1447</v>
      </c>
      <c r="AT20" s="141" t="s">
        <v>405</v>
      </c>
      <c r="AU20" s="140" t="s">
        <v>1448</v>
      </c>
      <c r="AV20" s="141" t="s">
        <v>117</v>
      </c>
      <c r="AW20" s="140" t="s">
        <v>1449</v>
      </c>
      <c r="AX20" s="141" t="s">
        <v>146</v>
      </c>
      <c r="AY20" s="140" t="s">
        <v>1450</v>
      </c>
      <c r="AZ20" s="141" t="s">
        <v>108</v>
      </c>
      <c r="BA20" s="140" t="s">
        <v>1451</v>
      </c>
      <c r="BB20" s="141" t="s">
        <v>189</v>
      </c>
      <c r="BC20" s="140" t="s">
        <v>1452</v>
      </c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0"/>
      <c r="DY20" s="142"/>
      <c r="DZ20" s="149"/>
      <c r="EA20" s="142"/>
      <c r="EB20" s="140"/>
      <c r="EC20" s="142"/>
      <c r="ED20" s="140"/>
      <c r="EE20" s="149"/>
      <c r="EF20" s="144"/>
      <c r="EG20" s="144"/>
      <c r="EH20" s="144"/>
      <c r="EI20" s="144"/>
      <c r="EJ20" s="144"/>
      <c r="EK20" s="144"/>
      <c r="EL20" s="144"/>
      <c r="EM20" s="150"/>
      <c r="EN20" s="144"/>
      <c r="EO20" s="144"/>
      <c r="EP20" s="144"/>
      <c r="EQ20" s="144"/>
      <c r="ER20" s="149"/>
      <c r="ES20" s="129">
        <v>163.87820497623534</v>
      </c>
      <c r="ET20" s="28">
        <v>1</v>
      </c>
      <c r="EU20" s="41">
        <v>1.25</v>
      </c>
      <c r="EV20" s="41">
        <v>0.85</v>
      </c>
      <c r="EW20" s="152">
        <v>38568741165</v>
      </c>
      <c r="EX20" s="153">
        <v>10038568741162</v>
      </c>
      <c r="EY20" s="130"/>
      <c r="EZ20" s="130"/>
      <c r="FA20" s="130"/>
      <c r="FB20" s="131">
        <v>3.72</v>
      </c>
      <c r="FC20" s="131">
        <v>10.83</v>
      </c>
      <c r="FD20" s="130"/>
      <c r="FE20" s="188" t="s">
        <v>73</v>
      </c>
      <c r="FF20" s="188"/>
      <c r="FG20" s="188"/>
      <c r="FH20" s="188"/>
      <c r="FI20" s="188"/>
      <c r="FJ20" s="132">
        <v>4</v>
      </c>
      <c r="FK20" s="132">
        <v>4</v>
      </c>
      <c r="FL20" s="132">
        <v>14</v>
      </c>
      <c r="FM20" s="133">
        <v>0.12962962962962962</v>
      </c>
      <c r="FN20" s="132">
        <v>2.6</v>
      </c>
      <c r="FO20" s="145" t="s">
        <v>61</v>
      </c>
      <c r="FP20" s="135">
        <v>1</v>
      </c>
      <c r="FQ20" s="135">
        <v>120</v>
      </c>
      <c r="FR20" s="135">
        <v>3</v>
      </c>
      <c r="FS20" s="135">
        <v>360</v>
      </c>
      <c r="FT20" s="135">
        <v>986</v>
      </c>
      <c r="FU20" s="146" t="s">
        <v>63</v>
      </c>
      <c r="FV20" s="135" t="s">
        <v>62</v>
      </c>
      <c r="FW20" s="137"/>
      <c r="FX20" s="137"/>
      <c r="FY20" s="137"/>
    </row>
    <row r="21" spans="1:181" s="138" customFormat="1" ht="15" customHeight="1" x14ac:dyDescent="0.25">
      <c r="A21" s="175">
        <v>42067</v>
      </c>
      <c r="B21" s="151" t="s">
        <v>1453</v>
      </c>
      <c r="C21" s="118" t="s">
        <v>64</v>
      </c>
      <c r="D21" s="118" t="s">
        <v>93</v>
      </c>
      <c r="E21" s="119" t="s">
        <v>1185</v>
      </c>
      <c r="F21" s="140" t="s">
        <v>113</v>
      </c>
      <c r="G21" s="140" t="s">
        <v>1454</v>
      </c>
      <c r="H21" s="141" t="s">
        <v>519</v>
      </c>
      <c r="I21" s="140" t="s">
        <v>1455</v>
      </c>
      <c r="J21" s="141" t="s">
        <v>519</v>
      </c>
      <c r="K21" s="140" t="s">
        <v>1456</v>
      </c>
      <c r="L21" s="141" t="s">
        <v>94</v>
      </c>
      <c r="M21" s="140" t="s">
        <v>1457</v>
      </c>
      <c r="N21" s="141" t="s">
        <v>94</v>
      </c>
      <c r="O21" s="140" t="s">
        <v>1458</v>
      </c>
      <c r="P21" s="141" t="s">
        <v>94</v>
      </c>
      <c r="Q21" s="140" t="s">
        <v>1459</v>
      </c>
      <c r="R21" s="141" t="s">
        <v>165</v>
      </c>
      <c r="S21" s="140" t="s">
        <v>1460</v>
      </c>
      <c r="T21" s="141" t="s">
        <v>113</v>
      </c>
      <c r="U21" s="140" t="s">
        <v>1461</v>
      </c>
      <c r="V21" s="141" t="s">
        <v>146</v>
      </c>
      <c r="W21" s="140" t="s">
        <v>1462</v>
      </c>
      <c r="X21" s="141" t="s">
        <v>146</v>
      </c>
      <c r="Y21" s="140" t="s">
        <v>1463</v>
      </c>
      <c r="Z21" s="141" t="s">
        <v>146</v>
      </c>
      <c r="AA21" s="140" t="s">
        <v>1464</v>
      </c>
      <c r="AB21" s="141" t="s">
        <v>245</v>
      </c>
      <c r="AC21" s="140" t="s">
        <v>1465</v>
      </c>
      <c r="AD21" s="141" t="s">
        <v>315</v>
      </c>
      <c r="AE21" s="140" t="s">
        <v>1466</v>
      </c>
      <c r="AF21" s="141" t="s">
        <v>108</v>
      </c>
      <c r="AG21" s="140" t="s">
        <v>1467</v>
      </c>
      <c r="AH21" s="141" t="s">
        <v>534</v>
      </c>
      <c r="AI21" s="140" t="s">
        <v>1468</v>
      </c>
      <c r="AJ21" s="141" t="s">
        <v>379</v>
      </c>
      <c r="AK21" s="140" t="s">
        <v>1469</v>
      </c>
      <c r="AL21" s="141" t="s">
        <v>405</v>
      </c>
      <c r="AM21" s="140" t="s">
        <v>1470</v>
      </c>
      <c r="AN21" s="141" t="s">
        <v>117</v>
      </c>
      <c r="AO21" s="140" t="s">
        <v>1471</v>
      </c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0"/>
      <c r="DY21" s="142"/>
      <c r="DZ21" s="149"/>
      <c r="EA21" s="142"/>
      <c r="EB21" s="140"/>
      <c r="EC21" s="142"/>
      <c r="ED21" s="140"/>
      <c r="EE21" s="149"/>
      <c r="EF21" s="144"/>
      <c r="EG21" s="144"/>
      <c r="EH21" s="144"/>
      <c r="EI21" s="144"/>
      <c r="EJ21" s="144"/>
      <c r="EK21" s="144"/>
      <c r="EL21" s="144"/>
      <c r="EM21" s="150"/>
      <c r="EN21" s="144"/>
      <c r="EO21" s="144"/>
      <c r="EP21" s="144"/>
      <c r="EQ21" s="144"/>
      <c r="ER21" s="149"/>
      <c r="ES21" s="129">
        <v>132.4037755780173</v>
      </c>
      <c r="ET21" s="28">
        <v>1</v>
      </c>
      <c r="EU21" s="41">
        <v>1.25</v>
      </c>
      <c r="EV21" s="41">
        <v>0.85</v>
      </c>
      <c r="EW21" s="152">
        <v>38568741172</v>
      </c>
      <c r="EX21" s="153">
        <v>10038568741179</v>
      </c>
      <c r="EY21" s="130"/>
      <c r="EZ21" s="130"/>
      <c r="FA21" s="130"/>
      <c r="FB21" s="131">
        <v>3.29</v>
      </c>
      <c r="FC21" s="131">
        <v>14.69</v>
      </c>
      <c r="FD21" s="130"/>
      <c r="FE21" s="188" t="s">
        <v>73</v>
      </c>
      <c r="FF21" s="188"/>
      <c r="FG21" s="188"/>
      <c r="FH21" s="188"/>
      <c r="FI21" s="188"/>
      <c r="FJ21" s="132">
        <v>3.75</v>
      </c>
      <c r="FK21" s="132">
        <v>3.75</v>
      </c>
      <c r="FL21" s="132">
        <v>15.5</v>
      </c>
      <c r="FM21" s="133">
        <v>0.12613932291666666</v>
      </c>
      <c r="FN21" s="132">
        <v>2.6</v>
      </c>
      <c r="FO21" s="145" t="s">
        <v>61</v>
      </c>
      <c r="FP21" s="135">
        <v>1</v>
      </c>
      <c r="FQ21" s="135">
        <v>120</v>
      </c>
      <c r="FR21" s="135">
        <v>2</v>
      </c>
      <c r="FS21" s="135">
        <v>240</v>
      </c>
      <c r="FT21" s="135">
        <v>674</v>
      </c>
      <c r="FU21" s="135" t="s">
        <v>63</v>
      </c>
      <c r="FV21" s="135" t="s">
        <v>62</v>
      </c>
      <c r="FW21" s="137"/>
      <c r="FX21" s="137"/>
      <c r="FY21" s="137"/>
    </row>
    <row r="22" spans="1:181" s="138" customFormat="1" ht="15" customHeight="1" x14ac:dyDescent="0.25">
      <c r="A22" s="175">
        <v>42067</v>
      </c>
      <c r="B22" s="151" t="s">
        <v>1472</v>
      </c>
      <c r="C22" s="118" t="s">
        <v>64</v>
      </c>
      <c r="D22" s="118" t="s">
        <v>93</v>
      </c>
      <c r="E22" s="119" t="s">
        <v>1185</v>
      </c>
      <c r="F22" s="140" t="s">
        <v>106</v>
      </c>
      <c r="G22" s="140" t="s">
        <v>1473</v>
      </c>
      <c r="H22" s="141" t="s">
        <v>1474</v>
      </c>
      <c r="I22" s="140" t="s">
        <v>273</v>
      </c>
      <c r="J22" s="141" t="s">
        <v>206</v>
      </c>
      <c r="K22" s="140" t="s">
        <v>1475</v>
      </c>
      <c r="L22" s="141" t="s">
        <v>206</v>
      </c>
      <c r="M22" s="140" t="s">
        <v>274</v>
      </c>
      <c r="N22" s="141" t="s">
        <v>140</v>
      </c>
      <c r="O22" s="140" t="s">
        <v>275</v>
      </c>
      <c r="P22" s="141" t="s">
        <v>784</v>
      </c>
      <c r="Q22" s="140" t="s">
        <v>276</v>
      </c>
      <c r="R22" s="141" t="s">
        <v>146</v>
      </c>
      <c r="S22" s="140" t="s">
        <v>277</v>
      </c>
      <c r="T22" s="141" t="s">
        <v>146</v>
      </c>
      <c r="U22" s="140" t="s">
        <v>278</v>
      </c>
      <c r="V22" s="141" t="s">
        <v>146</v>
      </c>
      <c r="W22" s="140" t="s">
        <v>279</v>
      </c>
      <c r="X22" s="141" t="s">
        <v>146</v>
      </c>
      <c r="Y22" s="140" t="s">
        <v>1476</v>
      </c>
      <c r="Z22" s="141" t="s">
        <v>106</v>
      </c>
      <c r="AA22" s="140" t="s">
        <v>280</v>
      </c>
      <c r="AB22" s="141" t="s">
        <v>108</v>
      </c>
      <c r="AC22" s="140" t="s">
        <v>281</v>
      </c>
      <c r="AD22" s="141" t="s">
        <v>151</v>
      </c>
      <c r="AE22" s="140" t="s">
        <v>282</v>
      </c>
      <c r="AF22" s="141" t="s">
        <v>151</v>
      </c>
      <c r="AG22" s="140" t="s">
        <v>283</v>
      </c>
      <c r="AH22" s="141" t="s">
        <v>157</v>
      </c>
      <c r="AI22" s="140" t="s">
        <v>284</v>
      </c>
      <c r="AJ22" s="141"/>
      <c r="AK22" s="140"/>
      <c r="AL22" s="141"/>
      <c r="AM22" s="140"/>
      <c r="AN22" s="141"/>
      <c r="AO22" s="140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0"/>
      <c r="DY22" s="142"/>
      <c r="DZ22" s="149"/>
      <c r="EA22" s="142"/>
      <c r="EB22" s="140"/>
      <c r="EC22" s="142"/>
      <c r="ED22" s="140"/>
      <c r="EE22" s="149"/>
      <c r="EF22" s="144"/>
      <c r="EG22" s="144"/>
      <c r="EH22" s="144"/>
      <c r="EI22" s="144"/>
      <c r="EJ22" s="144"/>
      <c r="EK22" s="144"/>
      <c r="EL22" s="144"/>
      <c r="EM22" s="150"/>
      <c r="EN22" s="144"/>
      <c r="EO22" s="144"/>
      <c r="EP22" s="144"/>
      <c r="EQ22" s="144"/>
      <c r="ER22" s="149"/>
      <c r="ES22" s="129">
        <v>190.84757402053202</v>
      </c>
      <c r="ET22" s="28">
        <v>1</v>
      </c>
      <c r="EU22" s="41">
        <v>1.25</v>
      </c>
      <c r="EV22" s="41">
        <v>0.85</v>
      </c>
      <c r="EW22" s="152">
        <v>38568741196</v>
      </c>
      <c r="EX22" s="153">
        <v>10038568741193</v>
      </c>
      <c r="EY22" s="130"/>
      <c r="EZ22" s="130"/>
      <c r="FA22" s="130"/>
      <c r="FB22" s="131">
        <v>5.12</v>
      </c>
      <c r="FC22" s="131">
        <v>16.100000000000001</v>
      </c>
      <c r="FD22" s="130"/>
      <c r="FE22" s="188" t="s">
        <v>73</v>
      </c>
      <c r="FF22" s="188"/>
      <c r="FG22" s="188"/>
      <c r="FH22" s="188"/>
      <c r="FI22" s="188"/>
      <c r="FJ22" s="132">
        <v>5.5</v>
      </c>
      <c r="FK22" s="132">
        <v>5.5</v>
      </c>
      <c r="FL22" s="132">
        <v>19.88</v>
      </c>
      <c r="FM22" s="133">
        <v>0.34801504629629626</v>
      </c>
      <c r="FN22" s="132">
        <v>1.8</v>
      </c>
      <c r="FO22" s="145" t="s">
        <v>61</v>
      </c>
      <c r="FP22" s="135">
        <v>1</v>
      </c>
      <c r="FQ22" s="135">
        <v>56</v>
      </c>
      <c r="FR22" s="135">
        <v>2</v>
      </c>
      <c r="FS22" s="135">
        <v>112</v>
      </c>
      <c r="FT22" s="135">
        <v>251.6</v>
      </c>
      <c r="FU22" s="146" t="s">
        <v>63</v>
      </c>
      <c r="FV22" s="135" t="s">
        <v>62</v>
      </c>
      <c r="FW22" s="137"/>
      <c r="FX22" s="137"/>
      <c r="FY22" s="137"/>
    </row>
    <row r="23" spans="1:181" s="138" customFormat="1" ht="15" customHeight="1" x14ac:dyDescent="0.25">
      <c r="A23" s="175">
        <v>42067</v>
      </c>
      <c r="B23" s="154" t="s">
        <v>1477</v>
      </c>
      <c r="C23" s="118" t="s">
        <v>64</v>
      </c>
      <c r="D23" s="118" t="s">
        <v>93</v>
      </c>
      <c r="E23" s="119" t="s">
        <v>1185</v>
      </c>
      <c r="F23" s="140" t="s">
        <v>110</v>
      </c>
      <c r="G23" s="140" t="s">
        <v>1478</v>
      </c>
      <c r="H23" s="141" t="s">
        <v>178</v>
      </c>
      <c r="I23" s="140" t="s">
        <v>1479</v>
      </c>
      <c r="J23" s="141" t="s">
        <v>206</v>
      </c>
      <c r="K23" s="140" t="s">
        <v>1480</v>
      </c>
      <c r="L23" s="141" t="s">
        <v>206</v>
      </c>
      <c r="M23" s="140" t="s">
        <v>1481</v>
      </c>
      <c r="N23" s="141" t="s">
        <v>1482</v>
      </c>
      <c r="O23" s="140" t="s">
        <v>1483</v>
      </c>
      <c r="P23" s="141" t="s">
        <v>94</v>
      </c>
      <c r="Q23" s="140" t="s">
        <v>1484</v>
      </c>
      <c r="R23" s="141" t="s">
        <v>94</v>
      </c>
      <c r="S23" s="140" t="s">
        <v>1485</v>
      </c>
      <c r="T23" s="141" t="s">
        <v>94</v>
      </c>
      <c r="U23" s="140" t="s">
        <v>1486</v>
      </c>
      <c r="V23" s="141" t="s">
        <v>94</v>
      </c>
      <c r="W23" s="140" t="s">
        <v>1487</v>
      </c>
      <c r="X23" s="141" t="s">
        <v>165</v>
      </c>
      <c r="Y23" s="140" t="s">
        <v>1488</v>
      </c>
      <c r="Z23" s="141" t="s">
        <v>146</v>
      </c>
      <c r="AA23" s="140" t="s">
        <v>1489</v>
      </c>
      <c r="AB23" s="141" t="s">
        <v>315</v>
      </c>
      <c r="AC23" s="140" t="s">
        <v>1490</v>
      </c>
      <c r="AD23" s="141" t="s">
        <v>315</v>
      </c>
      <c r="AE23" s="140" t="s">
        <v>1491</v>
      </c>
      <c r="AF23" s="141" t="s">
        <v>108</v>
      </c>
      <c r="AG23" s="140" t="s">
        <v>1492</v>
      </c>
      <c r="AH23" s="141" t="s">
        <v>108</v>
      </c>
      <c r="AI23" s="140" t="s">
        <v>1493</v>
      </c>
      <c r="AJ23" s="141" t="s">
        <v>108</v>
      </c>
      <c r="AK23" s="140" t="s">
        <v>1494</v>
      </c>
      <c r="AL23" s="141" t="s">
        <v>108</v>
      </c>
      <c r="AM23" s="140" t="s">
        <v>1495</v>
      </c>
      <c r="AN23" s="141" t="s">
        <v>108</v>
      </c>
      <c r="AO23" s="140" t="s">
        <v>1496</v>
      </c>
      <c r="AP23" s="141" t="s">
        <v>189</v>
      </c>
      <c r="AQ23" s="140" t="s">
        <v>1497</v>
      </c>
      <c r="AR23" s="141" t="s">
        <v>110</v>
      </c>
      <c r="AS23" s="140" t="s">
        <v>1498</v>
      </c>
      <c r="AT23" s="141" t="s">
        <v>405</v>
      </c>
      <c r="AU23" s="140" t="s">
        <v>1499</v>
      </c>
      <c r="AV23" s="141" t="s">
        <v>405</v>
      </c>
      <c r="AW23" s="140" t="s">
        <v>1500</v>
      </c>
      <c r="AX23" s="141" t="s">
        <v>385</v>
      </c>
      <c r="AY23" s="140" t="s">
        <v>1501</v>
      </c>
      <c r="AZ23" s="141" t="s">
        <v>176</v>
      </c>
      <c r="BA23" s="140" t="s">
        <v>1502</v>
      </c>
      <c r="BB23" s="141" t="s">
        <v>176</v>
      </c>
      <c r="BC23" s="140" t="s">
        <v>1503</v>
      </c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0"/>
      <c r="DY23" s="142"/>
      <c r="DZ23" s="140" t="s">
        <v>1504</v>
      </c>
      <c r="EA23" s="142"/>
      <c r="EB23" s="140"/>
      <c r="EC23" s="142"/>
      <c r="ED23" s="140"/>
      <c r="EE23" s="149"/>
      <c r="EF23" s="144"/>
      <c r="EG23" s="144"/>
      <c r="EH23" s="144"/>
      <c r="EI23" s="144"/>
      <c r="EJ23" s="144"/>
      <c r="EK23" s="144"/>
      <c r="EL23" s="144"/>
      <c r="EM23" s="140" t="s">
        <v>1505</v>
      </c>
      <c r="EN23" s="144"/>
      <c r="EO23" s="144"/>
      <c r="EP23" s="144"/>
      <c r="EQ23" s="144"/>
      <c r="ER23" s="140" t="s">
        <v>1506</v>
      </c>
      <c r="ES23" s="129">
        <v>60.17308635345713</v>
      </c>
      <c r="ET23" s="28">
        <v>1</v>
      </c>
      <c r="EU23" s="41">
        <v>1.25</v>
      </c>
      <c r="EV23" s="41">
        <v>0.85</v>
      </c>
      <c r="EW23" s="66">
        <v>38568741202</v>
      </c>
      <c r="EX23" s="67">
        <v>10038568741209</v>
      </c>
      <c r="EY23" s="130"/>
      <c r="EZ23" s="130"/>
      <c r="FA23" s="130"/>
      <c r="FB23" s="131">
        <v>3.9</v>
      </c>
      <c r="FC23" s="131">
        <v>9.25</v>
      </c>
      <c r="FD23" s="130"/>
      <c r="FE23" s="188" t="s">
        <v>73</v>
      </c>
      <c r="FF23" s="188"/>
      <c r="FG23" s="188"/>
      <c r="FH23" s="188"/>
      <c r="FI23" s="188"/>
      <c r="FJ23" s="132">
        <v>4</v>
      </c>
      <c r="FK23" s="132">
        <v>4</v>
      </c>
      <c r="FL23" s="132">
        <v>10</v>
      </c>
      <c r="FM23" s="133">
        <v>9.2592592592592587E-2</v>
      </c>
      <c r="FN23" s="132">
        <v>1.9000000000000001</v>
      </c>
      <c r="FO23" s="145" t="s">
        <v>61</v>
      </c>
      <c r="FP23" s="135">
        <v>1</v>
      </c>
      <c r="FQ23" s="135">
        <v>120</v>
      </c>
      <c r="FR23" s="135">
        <v>4</v>
      </c>
      <c r="FS23" s="135">
        <v>480</v>
      </c>
      <c r="FT23" s="135">
        <v>962.00000000000011</v>
      </c>
      <c r="FU23" s="146" t="s">
        <v>63</v>
      </c>
      <c r="FV23" s="135" t="s">
        <v>62</v>
      </c>
      <c r="FW23" s="137"/>
      <c r="FX23" s="137"/>
      <c r="FY23" s="137"/>
    </row>
    <row r="24" spans="1:181" s="138" customFormat="1" ht="15" customHeight="1" x14ac:dyDescent="0.25">
      <c r="A24" s="175">
        <v>42067</v>
      </c>
      <c r="B24" s="154" t="s">
        <v>1507</v>
      </c>
      <c r="C24" s="118" t="s">
        <v>64</v>
      </c>
      <c r="D24" s="118" t="s">
        <v>93</v>
      </c>
      <c r="E24" s="119" t="s">
        <v>1185</v>
      </c>
      <c r="F24" s="140" t="s">
        <v>110</v>
      </c>
      <c r="G24" s="140" t="s">
        <v>1508</v>
      </c>
      <c r="H24" s="141" t="s">
        <v>178</v>
      </c>
      <c r="I24" s="140" t="s">
        <v>1509</v>
      </c>
      <c r="J24" s="141" t="s">
        <v>206</v>
      </c>
      <c r="K24" s="140" t="s">
        <v>1510</v>
      </c>
      <c r="L24" s="141" t="s">
        <v>206</v>
      </c>
      <c r="M24" s="140" t="s">
        <v>1511</v>
      </c>
      <c r="N24" s="141" t="s">
        <v>1482</v>
      </c>
      <c r="O24" s="140" t="s">
        <v>1512</v>
      </c>
      <c r="P24" s="141" t="s">
        <v>94</v>
      </c>
      <c r="Q24" s="140" t="s">
        <v>1513</v>
      </c>
      <c r="R24" s="141" t="s">
        <v>94</v>
      </c>
      <c r="S24" s="140" t="s">
        <v>1514</v>
      </c>
      <c r="T24" s="141" t="s">
        <v>94</v>
      </c>
      <c r="U24" s="140" t="s">
        <v>1515</v>
      </c>
      <c r="V24" s="141" t="s">
        <v>94</v>
      </c>
      <c r="W24" s="140" t="s">
        <v>1516</v>
      </c>
      <c r="X24" s="141" t="s">
        <v>165</v>
      </c>
      <c r="Y24" s="140" t="s">
        <v>1517</v>
      </c>
      <c r="Z24" s="141" t="s">
        <v>146</v>
      </c>
      <c r="AA24" s="140" t="s">
        <v>1518</v>
      </c>
      <c r="AB24" s="141" t="s">
        <v>315</v>
      </c>
      <c r="AC24" s="140" t="s">
        <v>1519</v>
      </c>
      <c r="AD24" s="141" t="s">
        <v>315</v>
      </c>
      <c r="AE24" s="140" t="s">
        <v>1520</v>
      </c>
      <c r="AF24" s="141" t="s">
        <v>315</v>
      </c>
      <c r="AG24" s="140" t="s">
        <v>1521</v>
      </c>
      <c r="AH24" s="141" t="s">
        <v>108</v>
      </c>
      <c r="AI24" s="140" t="s">
        <v>1522</v>
      </c>
      <c r="AJ24" s="141" t="s">
        <v>108</v>
      </c>
      <c r="AK24" s="140" t="s">
        <v>1523</v>
      </c>
      <c r="AL24" s="141" t="s">
        <v>108</v>
      </c>
      <c r="AM24" s="140" t="s">
        <v>1524</v>
      </c>
      <c r="AN24" s="141" t="s">
        <v>108</v>
      </c>
      <c r="AO24" s="140" t="s">
        <v>1525</v>
      </c>
      <c r="AP24" s="141" t="s">
        <v>534</v>
      </c>
      <c r="AQ24" s="140" t="s">
        <v>1526</v>
      </c>
      <c r="AR24" s="141" t="s">
        <v>189</v>
      </c>
      <c r="AS24" s="140" t="s">
        <v>1527</v>
      </c>
      <c r="AT24" s="141" t="s">
        <v>110</v>
      </c>
      <c r="AU24" s="140" t="s">
        <v>1528</v>
      </c>
      <c r="AV24" s="141" t="s">
        <v>405</v>
      </c>
      <c r="AW24" s="140" t="s">
        <v>1529</v>
      </c>
      <c r="AX24" s="141" t="s">
        <v>405</v>
      </c>
      <c r="AY24" s="140" t="s">
        <v>1530</v>
      </c>
      <c r="AZ24" s="141" t="s">
        <v>405</v>
      </c>
      <c r="BA24" s="140" t="s">
        <v>1531</v>
      </c>
      <c r="BB24" s="141" t="s">
        <v>385</v>
      </c>
      <c r="BC24" s="140" t="s">
        <v>1532</v>
      </c>
      <c r="BD24" s="141" t="s">
        <v>176</v>
      </c>
      <c r="BE24" s="140" t="s">
        <v>1533</v>
      </c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0"/>
      <c r="DY24" s="142"/>
      <c r="DZ24" s="149"/>
      <c r="EA24" s="142"/>
      <c r="EB24" s="149"/>
      <c r="EC24" s="142"/>
      <c r="ED24" s="140"/>
      <c r="EE24" s="149"/>
      <c r="EF24" s="144"/>
      <c r="EG24" s="144"/>
      <c r="EH24" s="144"/>
      <c r="EI24" s="144"/>
      <c r="EJ24" s="144"/>
      <c r="EK24" s="144"/>
      <c r="EL24" s="144"/>
      <c r="EM24" s="150"/>
      <c r="EN24" s="144"/>
      <c r="EO24" s="144"/>
      <c r="EP24" s="144"/>
      <c r="EQ24" s="144"/>
      <c r="ER24" s="149"/>
      <c r="ES24" s="129">
        <v>57.385436178508485</v>
      </c>
      <c r="ET24" s="28">
        <v>1</v>
      </c>
      <c r="EU24" s="41">
        <v>1.25</v>
      </c>
      <c r="EV24" s="41">
        <v>0.85</v>
      </c>
      <c r="EW24" s="66">
        <v>38568741219</v>
      </c>
      <c r="EX24" s="67">
        <v>10038568741216</v>
      </c>
      <c r="EY24" s="130"/>
      <c r="EZ24" s="130"/>
      <c r="FA24" s="130"/>
      <c r="FB24" s="131">
        <v>3.9</v>
      </c>
      <c r="FC24" s="131">
        <v>9.25</v>
      </c>
      <c r="FD24" s="130"/>
      <c r="FE24" s="188" t="s">
        <v>73</v>
      </c>
      <c r="FF24" s="188"/>
      <c r="FG24" s="188"/>
      <c r="FH24" s="188"/>
      <c r="FI24" s="188"/>
      <c r="FJ24" s="132">
        <v>4</v>
      </c>
      <c r="FK24" s="132">
        <v>4</v>
      </c>
      <c r="FL24" s="132">
        <v>10</v>
      </c>
      <c r="FM24" s="133">
        <f t="shared" ref="FM24:FM56" si="0">(FL24*FK24*FJ24)/1728</f>
        <v>9.2592592592592587E-2</v>
      </c>
      <c r="FN24" s="132">
        <f>1.8+0.1</f>
        <v>1.9000000000000001</v>
      </c>
      <c r="FO24" s="145" t="s">
        <v>61</v>
      </c>
      <c r="FP24" s="135">
        <v>1</v>
      </c>
      <c r="FQ24" s="135">
        <v>120</v>
      </c>
      <c r="FR24" s="135">
        <v>4</v>
      </c>
      <c r="FS24" s="135">
        <f t="shared" ref="FS24:FS56" si="1">FP24*FQ24*FR24</f>
        <v>480</v>
      </c>
      <c r="FT24" s="135">
        <f t="shared" ref="FT24:FT56" si="2">(FN24*FQ24*FR24)+50</f>
        <v>962.00000000000011</v>
      </c>
      <c r="FU24" s="135" t="s">
        <v>63</v>
      </c>
      <c r="FV24" s="135" t="s">
        <v>62</v>
      </c>
      <c r="FW24" s="137"/>
      <c r="FX24" s="137"/>
      <c r="FY24" s="137"/>
    </row>
    <row r="25" spans="1:181" s="138" customFormat="1" ht="15" customHeight="1" x14ac:dyDescent="0.25">
      <c r="A25" s="175">
        <v>42067</v>
      </c>
      <c r="B25" s="154" t="s">
        <v>1534</v>
      </c>
      <c r="C25" s="118" t="s">
        <v>64</v>
      </c>
      <c r="D25" s="118" t="s">
        <v>93</v>
      </c>
      <c r="E25" s="119" t="s">
        <v>1185</v>
      </c>
      <c r="F25" s="140" t="s">
        <v>94</v>
      </c>
      <c r="G25" s="140" t="s">
        <v>1535</v>
      </c>
      <c r="H25" s="141" t="s">
        <v>178</v>
      </c>
      <c r="I25" s="140" t="s">
        <v>1536</v>
      </c>
      <c r="J25" s="141" t="s">
        <v>206</v>
      </c>
      <c r="K25" s="140" t="s">
        <v>1537</v>
      </c>
      <c r="L25" s="141" t="s">
        <v>94</v>
      </c>
      <c r="M25" s="140" t="s">
        <v>1538</v>
      </c>
      <c r="N25" s="141" t="s">
        <v>94</v>
      </c>
      <c r="O25" s="140" t="s">
        <v>1539</v>
      </c>
      <c r="P25" s="141" t="s">
        <v>94</v>
      </c>
      <c r="Q25" s="140" t="s">
        <v>1540</v>
      </c>
      <c r="R25" s="141" t="s">
        <v>165</v>
      </c>
      <c r="S25" s="140" t="s">
        <v>1541</v>
      </c>
      <c r="T25" s="141" t="s">
        <v>146</v>
      </c>
      <c r="U25" s="140" t="s">
        <v>1542</v>
      </c>
      <c r="V25" s="141" t="s">
        <v>189</v>
      </c>
      <c r="W25" s="140" t="s">
        <v>1543</v>
      </c>
      <c r="X25" s="141" t="s">
        <v>379</v>
      </c>
      <c r="Y25" s="140" t="s">
        <v>1544</v>
      </c>
      <c r="Z25" s="141" t="s">
        <v>110</v>
      </c>
      <c r="AA25" s="140" t="s">
        <v>1545</v>
      </c>
      <c r="AB25" s="141" t="s">
        <v>110</v>
      </c>
      <c r="AC25" s="140" t="s">
        <v>1546</v>
      </c>
      <c r="AD25" s="141" t="s">
        <v>385</v>
      </c>
      <c r="AE25" s="140" t="s">
        <v>1547</v>
      </c>
      <c r="AF25" s="141"/>
      <c r="AG25" s="140"/>
      <c r="AH25" s="141"/>
      <c r="AI25" s="140"/>
      <c r="AJ25" s="141"/>
      <c r="AK25" s="140"/>
      <c r="AL25" s="141"/>
      <c r="AM25" s="140"/>
      <c r="AN25" s="141"/>
      <c r="AO25" s="140"/>
      <c r="AP25" s="141"/>
      <c r="AQ25" s="140"/>
      <c r="AR25" s="141"/>
      <c r="AS25" s="140"/>
      <c r="AT25" s="141"/>
      <c r="AU25" s="140"/>
      <c r="AV25" s="141"/>
      <c r="AW25" s="140"/>
      <c r="AX25" s="141"/>
      <c r="AY25" s="140"/>
      <c r="AZ25" s="141"/>
      <c r="BA25" s="140"/>
      <c r="BB25" s="141"/>
      <c r="BC25" s="140"/>
      <c r="BD25" s="141"/>
      <c r="BE25" s="140"/>
      <c r="BF25" s="141"/>
      <c r="BG25" s="140"/>
      <c r="BH25" s="141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2"/>
      <c r="DZ25" s="140" t="s">
        <v>1548</v>
      </c>
      <c r="EA25" s="142"/>
      <c r="EB25" s="140"/>
      <c r="EC25" s="142"/>
      <c r="ED25" s="140"/>
      <c r="EE25" s="149"/>
      <c r="EF25" s="144"/>
      <c r="EG25" s="144"/>
      <c r="EH25" s="144"/>
      <c r="EI25" s="144"/>
      <c r="EJ25" s="144"/>
      <c r="EK25" s="144"/>
      <c r="EL25" s="144"/>
      <c r="EM25" s="140" t="s">
        <v>1549</v>
      </c>
      <c r="EN25" s="144"/>
      <c r="EO25" s="144"/>
      <c r="EP25" s="144"/>
      <c r="EQ25" s="144"/>
      <c r="ER25" s="140" t="s">
        <v>1550</v>
      </c>
      <c r="ES25" s="129">
        <v>129.83458821178786</v>
      </c>
      <c r="ET25" s="28">
        <v>0.5</v>
      </c>
      <c r="EU25" s="41">
        <v>0.55000000000000004</v>
      </c>
      <c r="EV25" s="41">
        <v>0.35</v>
      </c>
      <c r="EW25" s="66">
        <v>38568741233</v>
      </c>
      <c r="EX25" s="67">
        <v>10038568741230</v>
      </c>
      <c r="EY25" s="130"/>
      <c r="EZ25" s="130"/>
      <c r="FA25" s="130"/>
      <c r="FB25" s="131">
        <v>1.85</v>
      </c>
      <c r="FC25" s="131">
        <v>6.02</v>
      </c>
      <c r="FD25" s="130"/>
      <c r="FE25" s="188" t="s">
        <v>73</v>
      </c>
      <c r="FF25" s="188"/>
      <c r="FG25" s="188"/>
      <c r="FH25" s="188"/>
      <c r="FI25" s="188"/>
      <c r="FJ25" s="132">
        <v>2.5</v>
      </c>
      <c r="FK25" s="132">
        <v>2.5</v>
      </c>
      <c r="FL25" s="132">
        <v>9</v>
      </c>
      <c r="FM25" s="133">
        <f t="shared" si="0"/>
        <v>3.2552083333333336E-2</v>
      </c>
      <c r="FN25" s="132">
        <f>0.8+0.1</f>
        <v>0.9</v>
      </c>
      <c r="FO25" s="145" t="s">
        <v>61</v>
      </c>
      <c r="FP25" s="135">
        <v>1</v>
      </c>
      <c r="FQ25" s="135">
        <v>357</v>
      </c>
      <c r="FR25" s="135">
        <v>4</v>
      </c>
      <c r="FS25" s="135">
        <f t="shared" si="1"/>
        <v>1428</v>
      </c>
      <c r="FT25" s="135">
        <f t="shared" si="2"/>
        <v>1335.2</v>
      </c>
      <c r="FU25" s="146" t="s">
        <v>63</v>
      </c>
      <c r="FV25" s="135" t="s">
        <v>62</v>
      </c>
      <c r="FW25" s="137"/>
      <c r="FX25" s="137"/>
      <c r="FY25" s="137"/>
    </row>
    <row r="26" spans="1:181" s="138" customFormat="1" ht="15" customHeight="1" x14ac:dyDescent="0.25">
      <c r="A26" s="175">
        <v>42067</v>
      </c>
      <c r="B26" s="155" t="s">
        <v>1551</v>
      </c>
      <c r="C26" s="118" t="s">
        <v>64</v>
      </c>
      <c r="D26" s="118" t="s">
        <v>93</v>
      </c>
      <c r="E26" s="119" t="s">
        <v>1185</v>
      </c>
      <c r="F26" s="140" t="s">
        <v>110</v>
      </c>
      <c r="G26" s="140" t="s">
        <v>1552</v>
      </c>
      <c r="H26" s="141" t="s">
        <v>178</v>
      </c>
      <c r="I26" s="140" t="s">
        <v>1553</v>
      </c>
      <c r="J26" s="141" t="s">
        <v>206</v>
      </c>
      <c r="K26" s="140" t="s">
        <v>1554</v>
      </c>
      <c r="L26" s="141" t="s">
        <v>206</v>
      </c>
      <c r="M26" s="140" t="s">
        <v>1555</v>
      </c>
      <c r="N26" s="141" t="s">
        <v>1482</v>
      </c>
      <c r="O26" s="140" t="s">
        <v>1556</v>
      </c>
      <c r="P26" s="141" t="s">
        <v>94</v>
      </c>
      <c r="Q26" s="140" t="s">
        <v>1557</v>
      </c>
      <c r="R26" s="141" t="s">
        <v>94</v>
      </c>
      <c r="S26" s="140" t="s">
        <v>1558</v>
      </c>
      <c r="T26" s="141" t="s">
        <v>94</v>
      </c>
      <c r="U26" s="140" t="s">
        <v>1559</v>
      </c>
      <c r="V26" s="141" t="s">
        <v>94</v>
      </c>
      <c r="W26" s="140" t="s">
        <v>1560</v>
      </c>
      <c r="X26" s="141" t="s">
        <v>165</v>
      </c>
      <c r="Y26" s="140" t="s">
        <v>1561</v>
      </c>
      <c r="Z26" s="141" t="s">
        <v>146</v>
      </c>
      <c r="AA26" s="140" t="s">
        <v>1562</v>
      </c>
      <c r="AB26" s="141" t="s">
        <v>315</v>
      </c>
      <c r="AC26" s="140" t="s">
        <v>1563</v>
      </c>
      <c r="AD26" s="141" t="s">
        <v>315</v>
      </c>
      <c r="AE26" s="140" t="s">
        <v>1564</v>
      </c>
      <c r="AF26" s="141" t="s">
        <v>315</v>
      </c>
      <c r="AG26" s="140" t="s">
        <v>1565</v>
      </c>
      <c r="AH26" s="141" t="s">
        <v>108</v>
      </c>
      <c r="AI26" s="140" t="s">
        <v>1566</v>
      </c>
      <c r="AJ26" s="141" t="s">
        <v>108</v>
      </c>
      <c r="AK26" s="140" t="s">
        <v>1567</v>
      </c>
      <c r="AL26" s="141" t="s">
        <v>108</v>
      </c>
      <c r="AM26" s="140" t="s">
        <v>1568</v>
      </c>
      <c r="AN26" s="141" t="s">
        <v>534</v>
      </c>
      <c r="AO26" s="140" t="s">
        <v>1569</v>
      </c>
      <c r="AP26" s="141" t="s">
        <v>189</v>
      </c>
      <c r="AQ26" s="140" t="s">
        <v>1570</v>
      </c>
      <c r="AR26" s="141" t="s">
        <v>110</v>
      </c>
      <c r="AS26" s="140" t="s">
        <v>1571</v>
      </c>
      <c r="AT26" s="141" t="s">
        <v>405</v>
      </c>
      <c r="AU26" s="140" t="s">
        <v>1572</v>
      </c>
      <c r="AV26" s="141" t="s">
        <v>405</v>
      </c>
      <c r="AW26" s="140" t="s">
        <v>1573</v>
      </c>
      <c r="AX26" s="141" t="s">
        <v>405</v>
      </c>
      <c r="AY26" s="140" t="s">
        <v>1574</v>
      </c>
      <c r="AZ26" s="141" t="s">
        <v>385</v>
      </c>
      <c r="BA26" s="140" t="s">
        <v>1575</v>
      </c>
      <c r="BB26" s="141" t="s">
        <v>176</v>
      </c>
      <c r="BC26" s="140" t="s">
        <v>1576</v>
      </c>
      <c r="BD26" s="141"/>
      <c r="BE26" s="140"/>
      <c r="BF26" s="141"/>
      <c r="BG26" s="140"/>
      <c r="BH26" s="141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2"/>
      <c r="DZ26" s="140" t="s">
        <v>1577</v>
      </c>
      <c r="EA26" s="142"/>
      <c r="EB26" s="140"/>
      <c r="EC26" s="142"/>
      <c r="ED26" s="140"/>
      <c r="EE26" s="149"/>
      <c r="EF26" s="144"/>
      <c r="EG26" s="144"/>
      <c r="EH26" s="144"/>
      <c r="EI26" s="144"/>
      <c r="EJ26" s="144"/>
      <c r="EK26" s="144"/>
      <c r="EL26" s="144"/>
      <c r="EM26" s="140" t="s">
        <v>1578</v>
      </c>
      <c r="EN26" s="144"/>
      <c r="EO26" s="144"/>
      <c r="EP26" s="144"/>
      <c r="EQ26" s="144"/>
      <c r="ER26" s="140" t="s">
        <v>1579</v>
      </c>
      <c r="ES26" s="129">
        <v>72.031794202699118</v>
      </c>
      <c r="ET26" s="28">
        <v>1</v>
      </c>
      <c r="EU26" s="41">
        <v>1.25</v>
      </c>
      <c r="EV26" s="41">
        <v>0.85</v>
      </c>
      <c r="EW26" s="66">
        <v>38568741240</v>
      </c>
      <c r="EX26" s="67">
        <v>10038568741247</v>
      </c>
      <c r="EY26" s="130"/>
      <c r="EZ26" s="130"/>
      <c r="FA26" s="130"/>
      <c r="FB26" s="131">
        <v>3.9</v>
      </c>
      <c r="FC26" s="131">
        <v>9.25</v>
      </c>
      <c r="FD26" s="130"/>
      <c r="FE26" s="188" t="s">
        <v>73</v>
      </c>
      <c r="FF26" s="188"/>
      <c r="FG26" s="188"/>
      <c r="FH26" s="188"/>
      <c r="FI26" s="188"/>
      <c r="FJ26" s="132">
        <v>4</v>
      </c>
      <c r="FK26" s="132">
        <v>4</v>
      </c>
      <c r="FL26" s="132">
        <v>10</v>
      </c>
      <c r="FM26" s="133">
        <f t="shared" si="0"/>
        <v>9.2592592592592587E-2</v>
      </c>
      <c r="FN26" s="132">
        <f>1.8+0.1</f>
        <v>1.9000000000000001</v>
      </c>
      <c r="FO26" s="145" t="s">
        <v>61</v>
      </c>
      <c r="FP26" s="135">
        <v>1</v>
      </c>
      <c r="FQ26" s="135">
        <v>120</v>
      </c>
      <c r="FR26" s="135">
        <v>4</v>
      </c>
      <c r="FS26" s="135">
        <f t="shared" si="1"/>
        <v>480</v>
      </c>
      <c r="FT26" s="135">
        <f t="shared" si="2"/>
        <v>962.00000000000011</v>
      </c>
      <c r="FU26" s="146" t="s">
        <v>63</v>
      </c>
      <c r="FV26" s="135" t="s">
        <v>62</v>
      </c>
      <c r="FW26" s="137"/>
      <c r="FX26" s="137"/>
      <c r="FY26" s="137"/>
    </row>
    <row r="27" spans="1:181" s="138" customFormat="1" ht="15" customHeight="1" x14ac:dyDescent="0.25">
      <c r="A27" s="175">
        <v>42067</v>
      </c>
      <c r="B27" s="154" t="s">
        <v>1580</v>
      </c>
      <c r="C27" s="118" t="s">
        <v>64</v>
      </c>
      <c r="D27" s="118" t="s">
        <v>93</v>
      </c>
      <c r="E27" s="119" t="s">
        <v>1185</v>
      </c>
      <c r="F27" s="140" t="s">
        <v>94</v>
      </c>
      <c r="G27" s="140" t="s">
        <v>1581</v>
      </c>
      <c r="H27" s="141" t="s">
        <v>178</v>
      </c>
      <c r="I27" s="140" t="s">
        <v>1582</v>
      </c>
      <c r="J27" s="141" t="s">
        <v>206</v>
      </c>
      <c r="K27" s="140" t="s">
        <v>1583</v>
      </c>
      <c r="L27" s="141" t="s">
        <v>94</v>
      </c>
      <c r="M27" s="140" t="s">
        <v>1584</v>
      </c>
      <c r="N27" s="141" t="s">
        <v>94</v>
      </c>
      <c r="O27" s="140" t="s">
        <v>1585</v>
      </c>
      <c r="P27" s="141" t="s">
        <v>94</v>
      </c>
      <c r="Q27" s="140" t="s">
        <v>1586</v>
      </c>
      <c r="R27" s="141" t="s">
        <v>165</v>
      </c>
      <c r="S27" s="140" t="s">
        <v>1587</v>
      </c>
      <c r="T27" s="141" t="s">
        <v>146</v>
      </c>
      <c r="U27" s="140" t="s">
        <v>1588</v>
      </c>
      <c r="V27" s="141" t="s">
        <v>146</v>
      </c>
      <c r="W27" s="140" t="s">
        <v>1589</v>
      </c>
      <c r="X27" s="141" t="s">
        <v>189</v>
      </c>
      <c r="Y27" s="140" t="s">
        <v>1590</v>
      </c>
      <c r="Z27" s="141" t="s">
        <v>110</v>
      </c>
      <c r="AA27" s="140" t="s">
        <v>1591</v>
      </c>
      <c r="AB27" s="141" t="s">
        <v>110</v>
      </c>
      <c r="AC27" s="140" t="s">
        <v>1592</v>
      </c>
      <c r="AD27" s="141" t="s">
        <v>385</v>
      </c>
      <c r="AE27" s="140" t="s">
        <v>1593</v>
      </c>
      <c r="AF27" s="141"/>
      <c r="AG27" s="140"/>
      <c r="AH27" s="141"/>
      <c r="AI27" s="140"/>
      <c r="AJ27" s="141"/>
      <c r="AK27" s="140"/>
      <c r="AL27" s="141"/>
      <c r="AM27" s="140"/>
      <c r="AN27" s="141"/>
      <c r="AO27" s="140"/>
      <c r="AP27" s="141"/>
      <c r="AQ27" s="140"/>
      <c r="AR27" s="141"/>
      <c r="AS27" s="140"/>
      <c r="AT27" s="141"/>
      <c r="AU27" s="140"/>
      <c r="AV27" s="141"/>
      <c r="AW27" s="140"/>
      <c r="AX27" s="141"/>
      <c r="AY27" s="140"/>
      <c r="AZ27" s="141"/>
      <c r="BA27" s="140"/>
      <c r="BB27" s="141"/>
      <c r="BC27" s="140"/>
      <c r="BD27" s="141"/>
      <c r="BE27" s="140"/>
      <c r="BF27" s="141"/>
      <c r="BG27" s="140"/>
      <c r="BH27" s="141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2"/>
      <c r="DZ27" s="149"/>
      <c r="EA27" s="142"/>
      <c r="EB27" s="140"/>
      <c r="EC27" s="142"/>
      <c r="ED27" s="140"/>
      <c r="EE27" s="149"/>
      <c r="EF27" s="144"/>
      <c r="EG27" s="144"/>
      <c r="EH27" s="144"/>
      <c r="EI27" s="144"/>
      <c r="EJ27" s="144"/>
      <c r="EK27" s="144"/>
      <c r="EL27" s="144"/>
      <c r="EM27" s="150"/>
      <c r="EN27" s="144"/>
      <c r="EO27" s="144"/>
      <c r="EP27" s="144"/>
      <c r="EQ27" s="144"/>
      <c r="ER27" s="140" t="s">
        <v>1594</v>
      </c>
      <c r="ES27" s="129">
        <v>107.3781350888745</v>
      </c>
      <c r="ET27" s="28">
        <v>0.5</v>
      </c>
      <c r="EU27" s="41">
        <v>0.55000000000000004</v>
      </c>
      <c r="EV27" s="41">
        <v>0.35</v>
      </c>
      <c r="EW27" s="66">
        <v>38568741257</v>
      </c>
      <c r="EX27" s="67">
        <v>10038568741254</v>
      </c>
      <c r="EY27" s="130"/>
      <c r="EZ27" s="130"/>
      <c r="FA27" s="130"/>
      <c r="FB27" s="131">
        <v>2.72</v>
      </c>
      <c r="FC27" s="131">
        <v>6.81</v>
      </c>
      <c r="FD27" s="130"/>
      <c r="FE27" s="188" t="s">
        <v>73</v>
      </c>
      <c r="FF27" s="188"/>
      <c r="FG27" s="188"/>
      <c r="FH27" s="188"/>
      <c r="FI27" s="188"/>
      <c r="FJ27" s="132">
        <v>2.75</v>
      </c>
      <c r="FK27" s="132">
        <v>2.75</v>
      </c>
      <c r="FL27" s="132">
        <v>8</v>
      </c>
      <c r="FM27" s="133">
        <f t="shared" si="0"/>
        <v>3.5011574074074077E-2</v>
      </c>
      <c r="FN27" s="132">
        <f>1.2+0.1</f>
        <v>1.3</v>
      </c>
      <c r="FO27" s="145" t="s">
        <v>61</v>
      </c>
      <c r="FP27" s="135">
        <v>1</v>
      </c>
      <c r="FQ27" s="135">
        <v>238</v>
      </c>
      <c r="FR27" s="135">
        <v>5</v>
      </c>
      <c r="FS27" s="135">
        <f t="shared" si="1"/>
        <v>1190</v>
      </c>
      <c r="FT27" s="135">
        <f t="shared" si="2"/>
        <v>1597.0000000000002</v>
      </c>
      <c r="FU27" s="135" t="s">
        <v>63</v>
      </c>
      <c r="FV27" s="135" t="s">
        <v>62</v>
      </c>
      <c r="FW27" s="137"/>
      <c r="FX27" s="137"/>
      <c r="FY27" s="137"/>
    </row>
    <row r="28" spans="1:181" s="138" customFormat="1" ht="15" customHeight="1" x14ac:dyDescent="0.25">
      <c r="A28" s="175">
        <v>42067</v>
      </c>
      <c r="B28" s="154" t="s">
        <v>1595</v>
      </c>
      <c r="C28" s="118" t="s">
        <v>64</v>
      </c>
      <c r="D28" s="118" t="s">
        <v>93</v>
      </c>
      <c r="E28" s="119" t="s">
        <v>1185</v>
      </c>
      <c r="F28" s="140" t="s">
        <v>110</v>
      </c>
      <c r="G28" s="140" t="s">
        <v>1596</v>
      </c>
      <c r="H28" s="141" t="s">
        <v>206</v>
      </c>
      <c r="I28" s="140" t="s">
        <v>1597</v>
      </c>
      <c r="J28" s="141" t="s">
        <v>206</v>
      </c>
      <c r="K28" s="140" t="s">
        <v>1598</v>
      </c>
      <c r="L28" s="141" t="s">
        <v>1482</v>
      </c>
      <c r="M28" s="140" t="s">
        <v>1599</v>
      </c>
      <c r="N28" s="141" t="s">
        <v>94</v>
      </c>
      <c r="O28" s="140" t="s">
        <v>1600</v>
      </c>
      <c r="P28" s="141" t="s">
        <v>94</v>
      </c>
      <c r="Q28" s="140" t="s">
        <v>1601</v>
      </c>
      <c r="R28" s="141" t="s">
        <v>94</v>
      </c>
      <c r="S28" s="140" t="s">
        <v>1602</v>
      </c>
      <c r="T28" s="141" t="s">
        <v>94</v>
      </c>
      <c r="U28" s="140" t="s">
        <v>1603</v>
      </c>
      <c r="V28" s="141" t="s">
        <v>165</v>
      </c>
      <c r="W28" s="140" t="s">
        <v>1604</v>
      </c>
      <c r="X28" s="141" t="s">
        <v>146</v>
      </c>
      <c r="Y28" s="140" t="s">
        <v>1605</v>
      </c>
      <c r="Z28" s="141" t="s">
        <v>315</v>
      </c>
      <c r="AA28" s="140" t="s">
        <v>1606</v>
      </c>
      <c r="AB28" s="141" t="s">
        <v>315</v>
      </c>
      <c r="AC28" s="140" t="s">
        <v>1607</v>
      </c>
      <c r="AD28" s="141" t="s">
        <v>315</v>
      </c>
      <c r="AE28" s="140" t="s">
        <v>1608</v>
      </c>
      <c r="AF28" s="141" t="s">
        <v>108</v>
      </c>
      <c r="AG28" s="140" t="s">
        <v>1609</v>
      </c>
      <c r="AH28" s="141" t="s">
        <v>189</v>
      </c>
      <c r="AI28" s="140" t="s">
        <v>1610</v>
      </c>
      <c r="AJ28" s="141" t="s">
        <v>110</v>
      </c>
      <c r="AK28" s="140" t="s">
        <v>1611</v>
      </c>
      <c r="AL28" s="141" t="s">
        <v>405</v>
      </c>
      <c r="AM28" s="140" t="s">
        <v>1612</v>
      </c>
      <c r="AN28" s="141" t="s">
        <v>405</v>
      </c>
      <c r="AO28" s="140" t="s">
        <v>1613</v>
      </c>
      <c r="AP28" s="141" t="s">
        <v>176</v>
      </c>
      <c r="AQ28" s="140" t="s">
        <v>1614</v>
      </c>
      <c r="AR28" s="141" t="s">
        <v>692</v>
      </c>
      <c r="AS28" s="140" t="s">
        <v>1615</v>
      </c>
      <c r="AT28" s="141"/>
      <c r="AU28" s="140"/>
      <c r="AV28" s="141"/>
      <c r="AW28" s="140"/>
      <c r="AX28" s="141"/>
      <c r="AY28" s="140"/>
      <c r="AZ28" s="141"/>
      <c r="BA28" s="140"/>
      <c r="BB28" s="141"/>
      <c r="BC28" s="140"/>
      <c r="BD28" s="141"/>
      <c r="BE28" s="140"/>
      <c r="BF28" s="141"/>
      <c r="BG28" s="140"/>
      <c r="BH28" s="141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2"/>
      <c r="DZ28" s="140" t="s">
        <v>1616</v>
      </c>
      <c r="EA28" s="142"/>
      <c r="EB28" s="140"/>
      <c r="EC28" s="142"/>
      <c r="ED28" s="140"/>
      <c r="EE28" s="149"/>
      <c r="EF28" s="144"/>
      <c r="EG28" s="144"/>
      <c r="EH28" s="144"/>
      <c r="EI28" s="144"/>
      <c r="EJ28" s="144"/>
      <c r="EK28" s="144"/>
      <c r="EL28" s="144"/>
      <c r="EM28" s="140" t="s">
        <v>1617</v>
      </c>
      <c r="EN28" s="144"/>
      <c r="EO28" s="144"/>
      <c r="EP28" s="144"/>
      <c r="EQ28" s="144"/>
      <c r="ER28" s="140" t="s">
        <v>1618</v>
      </c>
      <c r="ES28" s="129">
        <v>101.41609440426444</v>
      </c>
      <c r="ET28" s="28">
        <v>1</v>
      </c>
      <c r="EU28" s="41">
        <v>1.25</v>
      </c>
      <c r="EV28" s="41">
        <v>0.85</v>
      </c>
      <c r="EW28" s="66">
        <v>38568741264</v>
      </c>
      <c r="EX28" s="67">
        <v>10038568741261</v>
      </c>
      <c r="EY28" s="130"/>
      <c r="EZ28" s="130"/>
      <c r="FA28" s="130"/>
      <c r="FB28" s="131">
        <v>3.9</v>
      </c>
      <c r="FC28" s="131">
        <v>18.5</v>
      </c>
      <c r="FD28" s="130"/>
      <c r="FE28" s="188" t="s">
        <v>73</v>
      </c>
      <c r="FF28" s="188"/>
      <c r="FG28" s="188"/>
      <c r="FH28" s="188"/>
      <c r="FI28" s="188"/>
      <c r="FJ28" s="132">
        <v>4.5</v>
      </c>
      <c r="FK28" s="132">
        <v>4.5</v>
      </c>
      <c r="FL28" s="132">
        <v>19</v>
      </c>
      <c r="FM28" s="133">
        <f t="shared" si="0"/>
        <v>0.22265625</v>
      </c>
      <c r="FN28" s="132">
        <f>3.6+0.1</f>
        <v>3.7</v>
      </c>
      <c r="FO28" s="145" t="s">
        <v>61</v>
      </c>
      <c r="FP28" s="135">
        <v>1</v>
      </c>
      <c r="FQ28" s="135">
        <v>80</v>
      </c>
      <c r="FR28" s="135">
        <v>2</v>
      </c>
      <c r="FS28" s="135">
        <f t="shared" si="1"/>
        <v>160</v>
      </c>
      <c r="FT28" s="135">
        <f t="shared" si="2"/>
        <v>642</v>
      </c>
      <c r="FU28" s="146" t="s">
        <v>63</v>
      </c>
      <c r="FV28" s="135" t="s">
        <v>62</v>
      </c>
      <c r="FW28" s="137"/>
      <c r="FX28" s="137"/>
      <c r="FY28" s="137"/>
    </row>
    <row r="29" spans="1:181" s="138" customFormat="1" ht="15" customHeight="1" x14ac:dyDescent="0.25">
      <c r="A29" s="175">
        <v>42067</v>
      </c>
      <c r="B29" s="154" t="s">
        <v>1619</v>
      </c>
      <c r="C29" s="118" t="s">
        <v>64</v>
      </c>
      <c r="D29" s="118" t="s">
        <v>93</v>
      </c>
      <c r="E29" s="119" t="s">
        <v>1185</v>
      </c>
      <c r="F29" s="140" t="s">
        <v>113</v>
      </c>
      <c r="G29" s="140" t="s">
        <v>1620</v>
      </c>
      <c r="H29" s="141" t="s">
        <v>178</v>
      </c>
      <c r="I29" s="140" t="s">
        <v>1621</v>
      </c>
      <c r="J29" s="141" t="s">
        <v>206</v>
      </c>
      <c r="K29" s="140" t="s">
        <v>1622</v>
      </c>
      <c r="L29" s="141" t="s">
        <v>519</v>
      </c>
      <c r="M29" s="140" t="s">
        <v>1623</v>
      </c>
      <c r="N29" s="141" t="s">
        <v>519</v>
      </c>
      <c r="O29" s="140" t="s">
        <v>1624</v>
      </c>
      <c r="P29" s="141" t="s">
        <v>519</v>
      </c>
      <c r="Q29" s="140" t="s">
        <v>1625</v>
      </c>
      <c r="R29" s="141" t="s">
        <v>519</v>
      </c>
      <c r="S29" s="140" t="s">
        <v>1626</v>
      </c>
      <c r="T29" s="141" t="s">
        <v>439</v>
      </c>
      <c r="U29" s="140" t="s">
        <v>1627</v>
      </c>
      <c r="V29" s="141" t="s">
        <v>439</v>
      </c>
      <c r="W29" s="140" t="s">
        <v>1628</v>
      </c>
      <c r="X29" s="141" t="s">
        <v>94</v>
      </c>
      <c r="Y29" s="140" t="s">
        <v>1629</v>
      </c>
      <c r="Z29" s="141" t="s">
        <v>94</v>
      </c>
      <c r="AA29" s="140" t="s">
        <v>1630</v>
      </c>
      <c r="AB29" s="141" t="s">
        <v>94</v>
      </c>
      <c r="AC29" s="140" t="s">
        <v>1631</v>
      </c>
      <c r="AD29" s="141" t="s">
        <v>94</v>
      </c>
      <c r="AE29" s="140" t="s">
        <v>1632</v>
      </c>
      <c r="AF29" s="141" t="s">
        <v>94</v>
      </c>
      <c r="AG29" s="140" t="s">
        <v>1633</v>
      </c>
      <c r="AH29" s="141" t="s">
        <v>94</v>
      </c>
      <c r="AI29" s="140" t="s">
        <v>1634</v>
      </c>
      <c r="AJ29" s="141" t="s">
        <v>94</v>
      </c>
      <c r="AK29" s="140" t="s">
        <v>1635</v>
      </c>
      <c r="AL29" s="141" t="s">
        <v>94</v>
      </c>
      <c r="AM29" s="140" t="s">
        <v>1636</v>
      </c>
      <c r="AN29" s="141" t="s">
        <v>94</v>
      </c>
      <c r="AO29" s="140" t="s">
        <v>1637</v>
      </c>
      <c r="AP29" s="141" t="s">
        <v>94</v>
      </c>
      <c r="AQ29" s="140" t="s">
        <v>1638</v>
      </c>
      <c r="AR29" s="141" t="s">
        <v>94</v>
      </c>
      <c r="AS29" s="140" t="s">
        <v>1638</v>
      </c>
      <c r="AT29" s="141" t="s">
        <v>94</v>
      </c>
      <c r="AU29" s="140" t="s">
        <v>1639</v>
      </c>
      <c r="AV29" s="141" t="s">
        <v>165</v>
      </c>
      <c r="AW29" s="140" t="s">
        <v>1640</v>
      </c>
      <c r="AX29" s="141" t="s">
        <v>113</v>
      </c>
      <c r="AY29" s="140" t="s">
        <v>1641</v>
      </c>
      <c r="AZ29" s="141" t="s">
        <v>146</v>
      </c>
      <c r="BA29" s="140" t="s">
        <v>1642</v>
      </c>
      <c r="BB29" s="141" t="s">
        <v>146</v>
      </c>
      <c r="BC29" s="140" t="s">
        <v>1643</v>
      </c>
      <c r="BD29" s="141" t="s">
        <v>146</v>
      </c>
      <c r="BE29" s="140" t="s">
        <v>1644</v>
      </c>
      <c r="BF29" s="141" t="s">
        <v>106</v>
      </c>
      <c r="BG29" s="140" t="s">
        <v>1645</v>
      </c>
      <c r="BH29" s="141" t="s">
        <v>315</v>
      </c>
      <c r="BI29" s="140" t="s">
        <v>1646</v>
      </c>
      <c r="BJ29" s="141" t="s">
        <v>108</v>
      </c>
      <c r="BK29" s="140" t="s">
        <v>1627</v>
      </c>
      <c r="BL29" s="141" t="s">
        <v>108</v>
      </c>
      <c r="BM29" s="140" t="s">
        <v>1628</v>
      </c>
      <c r="BN29" s="141" t="s">
        <v>108</v>
      </c>
      <c r="BO29" s="140" t="s">
        <v>1647</v>
      </c>
      <c r="BP29" s="141" t="s">
        <v>108</v>
      </c>
      <c r="BQ29" s="140" t="s">
        <v>1648</v>
      </c>
      <c r="BR29" s="141" t="s">
        <v>108</v>
      </c>
      <c r="BS29" s="140" t="s">
        <v>1649</v>
      </c>
      <c r="BT29" s="141" t="s">
        <v>189</v>
      </c>
      <c r="BU29" s="140" t="s">
        <v>1650</v>
      </c>
      <c r="BV29" s="141" t="s">
        <v>379</v>
      </c>
      <c r="BW29" s="140" t="s">
        <v>1651</v>
      </c>
      <c r="BX29" s="141" t="s">
        <v>379</v>
      </c>
      <c r="BY29" s="140" t="s">
        <v>1652</v>
      </c>
      <c r="BZ29" s="141" t="s">
        <v>379</v>
      </c>
      <c r="CA29" s="140" t="s">
        <v>1653</v>
      </c>
      <c r="CB29" s="141" t="s">
        <v>110</v>
      </c>
      <c r="CC29" s="140" t="s">
        <v>1654</v>
      </c>
      <c r="CD29" s="141" t="s">
        <v>110</v>
      </c>
      <c r="CE29" s="140" t="s">
        <v>1655</v>
      </c>
      <c r="CF29" s="141" t="s">
        <v>174</v>
      </c>
      <c r="CG29" s="140" t="s">
        <v>1656</v>
      </c>
      <c r="CH29" s="141" t="s">
        <v>405</v>
      </c>
      <c r="CI29" s="140" t="s">
        <v>1657</v>
      </c>
      <c r="CJ29" s="141" t="s">
        <v>117</v>
      </c>
      <c r="CK29" s="140" t="s">
        <v>1658</v>
      </c>
      <c r="CL29" s="141" t="s">
        <v>385</v>
      </c>
      <c r="CM29" s="140" t="s">
        <v>1659</v>
      </c>
      <c r="CN29" s="141" t="s">
        <v>176</v>
      </c>
      <c r="CO29" s="140" t="s">
        <v>1660</v>
      </c>
      <c r="CP29" s="141" t="s">
        <v>157</v>
      </c>
      <c r="CQ29" s="140" t="s">
        <v>1661</v>
      </c>
      <c r="CR29" s="141" t="s">
        <v>178</v>
      </c>
      <c r="CS29" s="140" t="s">
        <v>1662</v>
      </c>
      <c r="CT29" s="141" t="s">
        <v>206</v>
      </c>
      <c r="CU29" s="140" t="s">
        <v>1663</v>
      </c>
      <c r="CV29" s="141" t="s">
        <v>94</v>
      </c>
      <c r="CW29" s="140" t="s">
        <v>1664</v>
      </c>
      <c r="CX29" s="141" t="s">
        <v>94</v>
      </c>
      <c r="CY29" s="140" t="s">
        <v>1665</v>
      </c>
      <c r="CZ29" s="141" t="s">
        <v>94</v>
      </c>
      <c r="DA29" s="140" t="s">
        <v>1666</v>
      </c>
      <c r="DB29" s="141" t="s">
        <v>94</v>
      </c>
      <c r="DC29" s="140" t="s">
        <v>1633</v>
      </c>
      <c r="DD29" s="141" t="s">
        <v>94</v>
      </c>
      <c r="DE29" s="140" t="s">
        <v>1667</v>
      </c>
      <c r="DF29" s="141" t="s">
        <v>94</v>
      </c>
      <c r="DG29" s="140" t="s">
        <v>1668</v>
      </c>
      <c r="DH29" s="141" t="s">
        <v>165</v>
      </c>
      <c r="DI29" s="140" t="s">
        <v>1669</v>
      </c>
      <c r="DJ29" s="141" t="s">
        <v>146</v>
      </c>
      <c r="DK29" s="140" t="s">
        <v>1670</v>
      </c>
      <c r="DL29" s="141" t="s">
        <v>189</v>
      </c>
      <c r="DM29" s="140" t="s">
        <v>1671</v>
      </c>
      <c r="DN29" s="141" t="s">
        <v>379</v>
      </c>
      <c r="DO29" s="140" t="s">
        <v>1672</v>
      </c>
      <c r="DP29" s="141" t="s">
        <v>379</v>
      </c>
      <c r="DQ29" s="140" t="s">
        <v>1652</v>
      </c>
      <c r="DR29" s="141" t="s">
        <v>110</v>
      </c>
      <c r="DS29" s="140" t="s">
        <v>1673</v>
      </c>
      <c r="DT29" s="141" t="s">
        <v>110</v>
      </c>
      <c r="DU29" s="140" t="s">
        <v>1674</v>
      </c>
      <c r="DV29" s="141" t="s">
        <v>385</v>
      </c>
      <c r="DW29" s="140" t="s">
        <v>1675</v>
      </c>
      <c r="DX29" s="140" t="s">
        <v>1676</v>
      </c>
      <c r="DY29" s="142"/>
      <c r="DZ29" s="149"/>
      <c r="EA29" s="142"/>
      <c r="EB29" s="140"/>
      <c r="EC29" s="142"/>
      <c r="ED29" s="140"/>
      <c r="EE29" s="149"/>
      <c r="EF29" s="144"/>
      <c r="EG29" s="144"/>
      <c r="EH29" s="144"/>
      <c r="EI29" s="144"/>
      <c r="EJ29" s="144"/>
      <c r="EK29" s="144"/>
      <c r="EL29" s="144"/>
      <c r="EM29" s="150"/>
      <c r="EN29" s="144"/>
      <c r="EO29" s="144"/>
      <c r="EP29" s="144"/>
      <c r="EQ29" s="144"/>
      <c r="ER29" s="149"/>
      <c r="ES29" s="129">
        <v>204.4631916824558</v>
      </c>
      <c r="ET29" s="28">
        <v>1</v>
      </c>
      <c r="EU29" s="41">
        <v>1.25</v>
      </c>
      <c r="EV29" s="41">
        <v>0.85</v>
      </c>
      <c r="EW29" s="66">
        <v>38568741271</v>
      </c>
      <c r="EX29" s="67">
        <v>10038568741278</v>
      </c>
      <c r="EY29" s="130"/>
      <c r="EZ29" s="130"/>
      <c r="FA29" s="130"/>
      <c r="FB29" s="131">
        <v>3.56</v>
      </c>
      <c r="FC29" s="131">
        <v>12.91</v>
      </c>
      <c r="FD29" s="130"/>
      <c r="FE29" s="188" t="s">
        <v>73</v>
      </c>
      <c r="FF29" s="188"/>
      <c r="FG29" s="188"/>
      <c r="FH29" s="188"/>
      <c r="FI29" s="188"/>
      <c r="FJ29" s="132">
        <v>3</v>
      </c>
      <c r="FK29" s="132">
        <v>4</v>
      </c>
      <c r="FL29" s="132">
        <v>14</v>
      </c>
      <c r="FM29" s="133">
        <f t="shared" si="0"/>
        <v>9.7222222222222224E-2</v>
      </c>
      <c r="FN29" s="132">
        <f>2.9+0.1</f>
        <v>3</v>
      </c>
      <c r="FO29" s="145" t="s">
        <v>61</v>
      </c>
      <c r="FP29" s="135">
        <v>1</v>
      </c>
      <c r="FQ29" s="135">
        <v>120</v>
      </c>
      <c r="FR29" s="135">
        <v>3</v>
      </c>
      <c r="FS29" s="135">
        <f t="shared" si="1"/>
        <v>360</v>
      </c>
      <c r="FT29" s="135">
        <f t="shared" si="2"/>
        <v>1130</v>
      </c>
      <c r="FU29" s="146" t="s">
        <v>63</v>
      </c>
      <c r="FV29" s="135" t="s">
        <v>62</v>
      </c>
      <c r="FW29" s="137"/>
      <c r="FX29" s="137"/>
      <c r="FY29" s="137"/>
    </row>
    <row r="30" spans="1:181" s="138" customFormat="1" ht="15" customHeight="1" x14ac:dyDescent="0.25">
      <c r="A30" s="175">
        <v>42067</v>
      </c>
      <c r="B30" s="154" t="s">
        <v>1677</v>
      </c>
      <c r="C30" s="118" t="s">
        <v>64</v>
      </c>
      <c r="D30" s="118" t="s">
        <v>93</v>
      </c>
      <c r="E30" s="119" t="s">
        <v>1185</v>
      </c>
      <c r="F30" s="140" t="s">
        <v>106</v>
      </c>
      <c r="G30" s="140" t="s">
        <v>1188</v>
      </c>
      <c r="H30" s="141" t="s">
        <v>204</v>
      </c>
      <c r="I30" s="140" t="s">
        <v>1189</v>
      </c>
      <c r="J30" s="141" t="s">
        <v>206</v>
      </c>
      <c r="K30" s="140" t="s">
        <v>1190</v>
      </c>
      <c r="L30" s="141" t="s">
        <v>206</v>
      </c>
      <c r="M30" s="140" t="s">
        <v>1191</v>
      </c>
      <c r="N30" s="141" t="s">
        <v>140</v>
      </c>
      <c r="O30" s="140" t="s">
        <v>1192</v>
      </c>
      <c r="P30" s="141" t="s">
        <v>439</v>
      </c>
      <c r="Q30" s="140" t="s">
        <v>1193</v>
      </c>
      <c r="R30" s="141" t="s">
        <v>439</v>
      </c>
      <c r="S30" s="140" t="s">
        <v>1194</v>
      </c>
      <c r="T30" s="141" t="s">
        <v>142</v>
      </c>
      <c r="U30" s="140" t="s">
        <v>1195</v>
      </c>
      <c r="V30" s="141" t="s">
        <v>142</v>
      </c>
      <c r="W30" s="140" t="s">
        <v>1196</v>
      </c>
      <c r="X30" s="141" t="s">
        <v>142</v>
      </c>
      <c r="Y30" s="140" t="s">
        <v>1197</v>
      </c>
      <c r="Z30" s="141" t="s">
        <v>144</v>
      </c>
      <c r="AA30" s="140" t="s">
        <v>1198</v>
      </c>
      <c r="AB30" s="141" t="s">
        <v>146</v>
      </c>
      <c r="AC30" s="140" t="s">
        <v>1199</v>
      </c>
      <c r="AD30" s="141" t="s">
        <v>146</v>
      </c>
      <c r="AE30" s="140" t="s">
        <v>1200</v>
      </c>
      <c r="AF30" s="141" t="s">
        <v>146</v>
      </c>
      <c r="AG30" s="140" t="s">
        <v>1201</v>
      </c>
      <c r="AH30" s="141" t="s">
        <v>245</v>
      </c>
      <c r="AI30" s="140" t="s">
        <v>1202</v>
      </c>
      <c r="AJ30" s="141" t="s">
        <v>160</v>
      </c>
      <c r="AK30" s="140" t="s">
        <v>1203</v>
      </c>
      <c r="AL30" s="141" t="s">
        <v>160</v>
      </c>
      <c r="AM30" s="140" t="s">
        <v>1204</v>
      </c>
      <c r="AN30" s="141" t="s">
        <v>108</v>
      </c>
      <c r="AO30" s="140" t="s">
        <v>1193</v>
      </c>
      <c r="AP30" s="141" t="s">
        <v>108</v>
      </c>
      <c r="AQ30" s="140" t="s">
        <v>1194</v>
      </c>
      <c r="AR30" s="141" t="s">
        <v>110</v>
      </c>
      <c r="AS30" s="140" t="s">
        <v>1205</v>
      </c>
      <c r="AT30" s="141" t="s">
        <v>151</v>
      </c>
      <c r="AU30" s="140" t="s">
        <v>1206</v>
      </c>
      <c r="AV30" s="141" t="s">
        <v>151</v>
      </c>
      <c r="AW30" s="140" t="s">
        <v>1207</v>
      </c>
      <c r="AX30" s="141" t="s">
        <v>151</v>
      </c>
      <c r="AY30" s="140" t="s">
        <v>1208</v>
      </c>
      <c r="AZ30" s="141" t="s">
        <v>117</v>
      </c>
      <c r="BA30" s="140" t="s">
        <v>1209</v>
      </c>
      <c r="BB30" s="141" t="s">
        <v>117</v>
      </c>
      <c r="BC30" s="140" t="s">
        <v>1210</v>
      </c>
      <c r="BD30" s="141" t="s">
        <v>153</v>
      </c>
      <c r="BE30" s="140" t="s">
        <v>1211</v>
      </c>
      <c r="BF30" s="141" t="s">
        <v>157</v>
      </c>
      <c r="BG30" s="140" t="s">
        <v>1212</v>
      </c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56"/>
      <c r="DY30" s="157"/>
      <c r="DZ30" s="158"/>
      <c r="EA30" s="157"/>
      <c r="EB30" s="156"/>
      <c r="EC30" s="157"/>
      <c r="ED30" s="156"/>
      <c r="EE30" s="158"/>
      <c r="EF30" s="159"/>
      <c r="EG30" s="159"/>
      <c r="EH30" s="159"/>
      <c r="EI30" s="159"/>
      <c r="EJ30" s="159"/>
      <c r="EK30" s="159"/>
      <c r="EL30" s="159"/>
      <c r="EM30" s="160"/>
      <c r="EN30" s="159"/>
      <c r="EO30" s="159"/>
      <c r="EP30" s="159"/>
      <c r="EQ30" s="159"/>
      <c r="ER30" s="158"/>
      <c r="ES30" s="129">
        <v>72.839054334178257</v>
      </c>
      <c r="ET30" s="28">
        <v>0.5</v>
      </c>
      <c r="EU30" s="41">
        <v>0.55000000000000004</v>
      </c>
      <c r="EV30" s="41">
        <v>0.35</v>
      </c>
      <c r="EW30" s="66">
        <v>38568741288</v>
      </c>
      <c r="EX30" s="67">
        <v>10038568741285</v>
      </c>
      <c r="EY30" s="130"/>
      <c r="EZ30" s="130"/>
      <c r="FA30" s="130"/>
      <c r="FB30" s="131">
        <v>2.72</v>
      </c>
      <c r="FC30" s="131">
        <v>4.53</v>
      </c>
      <c r="FD30" s="130"/>
      <c r="FE30" s="188" t="s">
        <v>73</v>
      </c>
      <c r="FF30" s="188"/>
      <c r="FG30" s="188"/>
      <c r="FH30" s="188"/>
      <c r="FI30" s="188"/>
      <c r="FJ30" s="132">
        <v>3.75</v>
      </c>
      <c r="FK30" s="132">
        <v>3.75</v>
      </c>
      <c r="FL30" s="132">
        <v>5.3</v>
      </c>
      <c r="FM30" s="133">
        <f t="shared" si="0"/>
        <v>4.3131510416666664E-2</v>
      </c>
      <c r="FN30" s="132">
        <f>0.8+0.1</f>
        <v>0.9</v>
      </c>
      <c r="FO30" s="145" t="s">
        <v>61</v>
      </c>
      <c r="FP30" s="135">
        <v>1</v>
      </c>
      <c r="FQ30" s="135">
        <v>120</v>
      </c>
      <c r="FR30" s="135">
        <v>8</v>
      </c>
      <c r="FS30" s="135">
        <f t="shared" si="1"/>
        <v>960</v>
      </c>
      <c r="FT30" s="135">
        <f t="shared" si="2"/>
        <v>914</v>
      </c>
      <c r="FU30" s="146" t="s">
        <v>63</v>
      </c>
      <c r="FV30" s="135" t="s">
        <v>62</v>
      </c>
      <c r="FW30" s="137"/>
      <c r="FX30" s="137"/>
      <c r="FY30" s="137"/>
    </row>
    <row r="31" spans="1:181" s="138" customFormat="1" ht="15" customHeight="1" x14ac:dyDescent="0.25">
      <c r="A31" s="175">
        <v>42067</v>
      </c>
      <c r="B31" s="154" t="s">
        <v>1678</v>
      </c>
      <c r="C31" s="118" t="s">
        <v>64</v>
      </c>
      <c r="D31" s="118" t="s">
        <v>93</v>
      </c>
      <c r="E31" s="119" t="s">
        <v>1185</v>
      </c>
      <c r="F31" s="140" t="s">
        <v>110</v>
      </c>
      <c r="G31" s="140" t="s">
        <v>1215</v>
      </c>
      <c r="H31" s="141" t="s">
        <v>245</v>
      </c>
      <c r="I31" s="140" t="s">
        <v>1216</v>
      </c>
      <c r="J31" s="141" t="s">
        <v>110</v>
      </c>
      <c r="K31" s="140" t="s">
        <v>1217</v>
      </c>
      <c r="L31" s="141" t="s">
        <v>176</v>
      </c>
      <c r="M31" s="140" t="s">
        <v>1218</v>
      </c>
      <c r="N31" s="141"/>
      <c r="O31" s="140"/>
      <c r="P31" s="141"/>
      <c r="Q31" s="140"/>
      <c r="R31" s="141"/>
      <c r="S31" s="140"/>
      <c r="T31" s="141"/>
      <c r="U31" s="140"/>
      <c r="V31" s="141"/>
      <c r="W31" s="140"/>
      <c r="X31" s="141"/>
      <c r="Y31" s="140"/>
      <c r="Z31" s="141"/>
      <c r="AA31" s="140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8"/>
      <c r="DS31" s="148"/>
      <c r="DT31" s="148"/>
      <c r="DU31" s="148"/>
      <c r="DV31" s="148"/>
      <c r="DW31" s="148"/>
      <c r="DX31" s="156"/>
      <c r="DY31" s="157"/>
      <c r="DZ31" s="158"/>
      <c r="EA31" s="157"/>
      <c r="EB31" s="156"/>
      <c r="EC31" s="157"/>
      <c r="ED31" s="156"/>
      <c r="EE31" s="158"/>
      <c r="EF31" s="159"/>
      <c r="EG31" s="159"/>
      <c r="EH31" s="159"/>
      <c r="EI31" s="159"/>
      <c r="EJ31" s="159"/>
      <c r="EK31" s="159"/>
      <c r="EL31" s="159"/>
      <c r="EM31" s="160"/>
      <c r="EN31" s="159"/>
      <c r="EO31" s="159"/>
      <c r="EP31" s="159"/>
      <c r="EQ31" s="159"/>
      <c r="ER31" s="158"/>
      <c r="ES31" s="129">
        <v>130.93173724585449</v>
      </c>
      <c r="ET31" s="28">
        <v>1</v>
      </c>
      <c r="EU31" s="41">
        <v>1.25</v>
      </c>
      <c r="EV31" s="41">
        <v>0.85</v>
      </c>
      <c r="EW31" s="66">
        <v>38568741295</v>
      </c>
      <c r="EX31" s="67">
        <v>10038568741292</v>
      </c>
      <c r="EY31" s="130"/>
      <c r="EZ31" s="130"/>
      <c r="FA31" s="130"/>
      <c r="FB31" s="131">
        <v>3.9</v>
      </c>
      <c r="FC31" s="131">
        <v>28</v>
      </c>
      <c r="FD31" s="130"/>
      <c r="FE31" s="188" t="s">
        <v>73</v>
      </c>
      <c r="FF31" s="188"/>
      <c r="FG31" s="188"/>
      <c r="FH31" s="188"/>
      <c r="FI31" s="188"/>
      <c r="FJ31" s="132">
        <v>4.25</v>
      </c>
      <c r="FK31" s="132">
        <v>4.25</v>
      </c>
      <c r="FL31" s="132">
        <v>28.75</v>
      </c>
      <c r="FM31" s="133">
        <f t="shared" si="0"/>
        <v>0.30051902488425924</v>
      </c>
      <c r="FN31" s="132">
        <f>5.6+0.1</f>
        <v>5.6999999999999993</v>
      </c>
      <c r="FO31" s="145" t="s">
        <v>61</v>
      </c>
      <c r="FP31" s="135">
        <v>1</v>
      </c>
      <c r="FQ31" s="135">
        <v>99</v>
      </c>
      <c r="FR31" s="135">
        <v>1</v>
      </c>
      <c r="FS31" s="135">
        <f t="shared" si="1"/>
        <v>99</v>
      </c>
      <c r="FT31" s="135">
        <f t="shared" si="2"/>
        <v>614.29999999999995</v>
      </c>
      <c r="FU31" s="135" t="s">
        <v>63</v>
      </c>
      <c r="FV31" s="135" t="s">
        <v>62</v>
      </c>
      <c r="FW31" s="137"/>
      <c r="FX31" s="137"/>
      <c r="FY31" s="137"/>
    </row>
    <row r="32" spans="1:181" s="138" customFormat="1" ht="15" customHeight="1" x14ac:dyDescent="0.25">
      <c r="A32" s="175">
        <v>42067</v>
      </c>
      <c r="B32" s="147" t="s">
        <v>1679</v>
      </c>
      <c r="C32" s="118" t="s">
        <v>64</v>
      </c>
      <c r="D32" s="118" t="s">
        <v>93</v>
      </c>
      <c r="E32" s="119" t="s">
        <v>1185</v>
      </c>
      <c r="F32" s="140" t="s">
        <v>106</v>
      </c>
      <c r="G32" s="140" t="s">
        <v>1220</v>
      </c>
      <c r="H32" s="141" t="s">
        <v>206</v>
      </c>
      <c r="I32" s="140" t="s">
        <v>1221</v>
      </c>
      <c r="J32" s="141" t="s">
        <v>206</v>
      </c>
      <c r="K32" s="140" t="s">
        <v>1222</v>
      </c>
      <c r="L32" s="141" t="s">
        <v>142</v>
      </c>
      <c r="M32" s="140" t="s">
        <v>1223</v>
      </c>
      <c r="N32" s="141" t="s">
        <v>142</v>
      </c>
      <c r="O32" s="140" t="s">
        <v>1224</v>
      </c>
      <c r="P32" s="141" t="s">
        <v>146</v>
      </c>
      <c r="Q32" s="140" t="s">
        <v>1225</v>
      </c>
      <c r="R32" s="141" t="s">
        <v>146</v>
      </c>
      <c r="S32" s="140" t="s">
        <v>1226</v>
      </c>
      <c r="T32" s="141" t="s">
        <v>146</v>
      </c>
      <c r="U32" s="140" t="s">
        <v>1227</v>
      </c>
      <c r="V32" s="141" t="s">
        <v>146</v>
      </c>
      <c r="W32" s="140" t="s">
        <v>1228</v>
      </c>
      <c r="X32" s="141" t="s">
        <v>245</v>
      </c>
      <c r="Y32" s="140" t="s">
        <v>1229</v>
      </c>
      <c r="Z32" s="141" t="s">
        <v>160</v>
      </c>
      <c r="AA32" s="140" t="s">
        <v>1230</v>
      </c>
      <c r="AB32" s="141" t="s">
        <v>160</v>
      </c>
      <c r="AC32" s="140" t="s">
        <v>1231</v>
      </c>
      <c r="AD32" s="141" t="s">
        <v>108</v>
      </c>
      <c r="AE32" s="140" t="s">
        <v>1232</v>
      </c>
      <c r="AF32" s="141" t="s">
        <v>174</v>
      </c>
      <c r="AG32" s="140" t="s">
        <v>1233</v>
      </c>
      <c r="AH32" s="141" t="s">
        <v>151</v>
      </c>
      <c r="AI32" s="140" t="s">
        <v>1234</v>
      </c>
      <c r="AJ32" s="141" t="s">
        <v>151</v>
      </c>
      <c r="AK32" s="140" t="s">
        <v>1235</v>
      </c>
      <c r="AL32" s="141" t="s">
        <v>153</v>
      </c>
      <c r="AM32" s="140" t="s">
        <v>1236</v>
      </c>
      <c r="AN32" s="141" t="s">
        <v>157</v>
      </c>
      <c r="AO32" s="140" t="s">
        <v>1237</v>
      </c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0"/>
      <c r="DY32" s="142"/>
      <c r="DZ32" s="149"/>
      <c r="EA32" s="142"/>
      <c r="EB32" s="140"/>
      <c r="EC32" s="142"/>
      <c r="ED32" s="140"/>
      <c r="EE32" s="149"/>
      <c r="EF32" s="144"/>
      <c r="EG32" s="144"/>
      <c r="EH32" s="144"/>
      <c r="EI32" s="144"/>
      <c r="EJ32" s="144"/>
      <c r="EK32" s="144"/>
      <c r="EL32" s="144"/>
      <c r="EM32" s="150"/>
      <c r="EN32" s="144"/>
      <c r="EO32" s="144"/>
      <c r="EP32" s="144"/>
      <c r="EQ32" s="144"/>
      <c r="ER32" s="149"/>
      <c r="ES32" s="129">
        <v>172.94387603099474</v>
      </c>
      <c r="ET32" s="28">
        <v>1</v>
      </c>
      <c r="EU32" s="41">
        <v>1.25</v>
      </c>
      <c r="EV32" s="41">
        <v>0.85</v>
      </c>
      <c r="EW32" s="66">
        <v>38568741301</v>
      </c>
      <c r="EX32" s="67">
        <v>10038568741308</v>
      </c>
      <c r="EY32" s="130"/>
      <c r="EZ32" s="130"/>
      <c r="FA32" s="130"/>
      <c r="FB32" s="131">
        <v>3.9</v>
      </c>
      <c r="FC32" s="131">
        <v>18.5</v>
      </c>
      <c r="FD32" s="130"/>
      <c r="FE32" s="188" t="s">
        <v>73</v>
      </c>
      <c r="FF32" s="188"/>
      <c r="FG32" s="188"/>
      <c r="FH32" s="188"/>
      <c r="FI32" s="188"/>
      <c r="FJ32" s="132">
        <v>4.5</v>
      </c>
      <c r="FK32" s="132">
        <v>4.5</v>
      </c>
      <c r="FL32" s="132">
        <v>19</v>
      </c>
      <c r="FM32" s="133">
        <f t="shared" si="0"/>
        <v>0.22265625</v>
      </c>
      <c r="FN32" s="132">
        <f>3.6+0.1</f>
        <v>3.7</v>
      </c>
      <c r="FO32" s="145" t="s">
        <v>61</v>
      </c>
      <c r="FP32" s="135">
        <v>1</v>
      </c>
      <c r="FQ32" s="135">
        <v>80</v>
      </c>
      <c r="FR32" s="135">
        <v>2</v>
      </c>
      <c r="FS32" s="135">
        <f t="shared" si="1"/>
        <v>160</v>
      </c>
      <c r="FT32" s="135">
        <f t="shared" si="2"/>
        <v>642</v>
      </c>
      <c r="FU32" s="146" t="s">
        <v>63</v>
      </c>
      <c r="FV32" s="135" t="s">
        <v>62</v>
      </c>
      <c r="FW32" s="137"/>
      <c r="FX32" s="137"/>
      <c r="FY32" s="137"/>
    </row>
    <row r="33" spans="1:181" s="138" customFormat="1" ht="15" customHeight="1" x14ac:dyDescent="0.25">
      <c r="A33" s="175">
        <v>42067</v>
      </c>
      <c r="B33" s="147" t="s">
        <v>1680</v>
      </c>
      <c r="C33" s="118" t="s">
        <v>64</v>
      </c>
      <c r="D33" s="118" t="s">
        <v>93</v>
      </c>
      <c r="E33" s="119" t="s">
        <v>1185</v>
      </c>
      <c r="F33" s="140" t="s">
        <v>1811</v>
      </c>
      <c r="G33" s="140" t="s">
        <v>1812</v>
      </c>
      <c r="H33" s="141" t="s">
        <v>146</v>
      </c>
      <c r="I33" s="140" t="s">
        <v>1813</v>
      </c>
      <c r="J33" s="141" t="s">
        <v>206</v>
      </c>
      <c r="K33" s="140" t="s">
        <v>1814</v>
      </c>
      <c r="L33" s="141"/>
      <c r="M33" s="140"/>
      <c r="N33" s="141"/>
      <c r="O33" s="140"/>
      <c r="P33" s="141"/>
      <c r="Q33" s="140"/>
      <c r="R33" s="141"/>
      <c r="S33" s="140"/>
      <c r="T33" s="141"/>
      <c r="U33" s="140"/>
      <c r="V33" s="141"/>
      <c r="W33" s="140"/>
      <c r="X33" s="141"/>
      <c r="Y33" s="140"/>
      <c r="Z33" s="141"/>
      <c r="AA33" s="140"/>
      <c r="AB33" s="141"/>
      <c r="AC33" s="140"/>
      <c r="AD33" s="141"/>
      <c r="AE33" s="140"/>
      <c r="AF33" s="141"/>
      <c r="AG33" s="140"/>
      <c r="AH33" s="141"/>
      <c r="AI33" s="140"/>
      <c r="AJ33" s="141"/>
      <c r="AK33" s="140"/>
      <c r="AL33" s="141"/>
      <c r="AM33" s="140"/>
      <c r="AN33" s="141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2"/>
      <c r="DZ33" s="149"/>
      <c r="EA33" s="142"/>
      <c r="EB33" s="140"/>
      <c r="EC33" s="142"/>
      <c r="ED33" s="140"/>
      <c r="EE33" s="149"/>
      <c r="EF33" s="144"/>
      <c r="EG33" s="144"/>
      <c r="EH33" s="144"/>
      <c r="EI33" s="144"/>
      <c r="EJ33" s="144"/>
      <c r="EK33" s="144"/>
      <c r="EL33" s="144"/>
      <c r="EM33" s="150"/>
      <c r="EN33" s="144"/>
      <c r="EO33" s="144"/>
      <c r="EP33" s="144"/>
      <c r="EQ33" s="144"/>
      <c r="ER33" s="149"/>
      <c r="ES33" s="129">
        <v>65.352425367722745</v>
      </c>
      <c r="ET33" s="28">
        <v>1</v>
      </c>
      <c r="EU33" s="41">
        <v>1.25</v>
      </c>
      <c r="EV33" s="41">
        <v>0.85</v>
      </c>
      <c r="EW33" s="66">
        <v>38568741318</v>
      </c>
      <c r="EX33" s="67">
        <v>10038568741315</v>
      </c>
      <c r="EY33" s="130"/>
      <c r="EZ33" s="130"/>
      <c r="FA33" s="130"/>
      <c r="FB33" s="131">
        <v>2.36</v>
      </c>
      <c r="FC33" s="131">
        <v>9.61</v>
      </c>
      <c r="FD33" s="130"/>
      <c r="FE33" s="188" t="s">
        <v>73</v>
      </c>
      <c r="FF33" s="188"/>
      <c r="FG33" s="188"/>
      <c r="FH33" s="188"/>
      <c r="FI33" s="188"/>
      <c r="FJ33" s="132">
        <v>2.75</v>
      </c>
      <c r="FK33" s="132">
        <v>2.75</v>
      </c>
      <c r="FL33" s="132">
        <v>10</v>
      </c>
      <c r="FM33" s="133">
        <f t="shared" si="0"/>
        <v>4.3764467592592594E-2</v>
      </c>
      <c r="FN33" s="132">
        <f>1+0.1</f>
        <v>1.1000000000000001</v>
      </c>
      <c r="FO33" s="145" t="s">
        <v>61</v>
      </c>
      <c r="FP33" s="135">
        <v>1</v>
      </c>
      <c r="FQ33" s="135">
        <v>238</v>
      </c>
      <c r="FR33" s="135">
        <v>4</v>
      </c>
      <c r="FS33" s="135">
        <f t="shared" si="1"/>
        <v>952</v>
      </c>
      <c r="FT33" s="135">
        <f t="shared" si="2"/>
        <v>1097.2</v>
      </c>
      <c r="FU33" s="146" t="s">
        <v>63</v>
      </c>
      <c r="FV33" s="135" t="s">
        <v>62</v>
      </c>
      <c r="FW33" s="137"/>
      <c r="FX33" s="137"/>
      <c r="FY33" s="137"/>
    </row>
    <row r="34" spans="1:181" s="138" customFormat="1" ht="15" customHeight="1" x14ac:dyDescent="0.25">
      <c r="A34" s="175">
        <v>42067</v>
      </c>
      <c r="B34" s="147" t="s">
        <v>1681</v>
      </c>
      <c r="C34" s="118" t="s">
        <v>64</v>
      </c>
      <c r="D34" s="118" t="s">
        <v>93</v>
      </c>
      <c r="E34" s="119" t="s">
        <v>1185</v>
      </c>
      <c r="F34" s="140" t="s">
        <v>106</v>
      </c>
      <c r="G34" s="140" t="s">
        <v>1250</v>
      </c>
      <c r="H34" s="141" t="s">
        <v>206</v>
      </c>
      <c r="I34" s="140" t="s">
        <v>1251</v>
      </c>
      <c r="J34" s="141" t="s">
        <v>206</v>
      </c>
      <c r="K34" s="140" t="s">
        <v>1252</v>
      </c>
      <c r="L34" s="141" t="s">
        <v>140</v>
      </c>
      <c r="M34" s="140" t="s">
        <v>1253</v>
      </c>
      <c r="N34" s="141" t="s">
        <v>142</v>
      </c>
      <c r="O34" s="140" t="s">
        <v>1254</v>
      </c>
      <c r="P34" s="141" t="s">
        <v>142</v>
      </c>
      <c r="Q34" s="140" t="s">
        <v>1255</v>
      </c>
      <c r="R34" s="141" t="s">
        <v>146</v>
      </c>
      <c r="S34" s="140" t="s">
        <v>1256</v>
      </c>
      <c r="T34" s="141" t="s">
        <v>146</v>
      </c>
      <c r="U34" s="140" t="s">
        <v>1257</v>
      </c>
      <c r="V34" s="141" t="s">
        <v>146</v>
      </c>
      <c r="W34" s="140" t="s">
        <v>1258</v>
      </c>
      <c r="X34" s="141" t="s">
        <v>106</v>
      </c>
      <c r="Y34" s="140" t="s">
        <v>1259</v>
      </c>
      <c r="Z34" s="141" t="s">
        <v>151</v>
      </c>
      <c r="AA34" s="140" t="s">
        <v>1260</v>
      </c>
      <c r="AB34" s="141" t="s">
        <v>151</v>
      </c>
      <c r="AC34" s="140" t="s">
        <v>1261</v>
      </c>
      <c r="AD34" s="141" t="s">
        <v>153</v>
      </c>
      <c r="AE34" s="140" t="s">
        <v>1262</v>
      </c>
      <c r="AF34" s="141" t="s">
        <v>157</v>
      </c>
      <c r="AG34" s="140" t="s">
        <v>1263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0"/>
      <c r="DY34" s="142"/>
      <c r="DZ34" s="149"/>
      <c r="EA34" s="142"/>
      <c r="EB34" s="140"/>
      <c r="EC34" s="142"/>
      <c r="ED34" s="140"/>
      <c r="EE34" s="149"/>
      <c r="EF34" s="144"/>
      <c r="EG34" s="144"/>
      <c r="EH34" s="144"/>
      <c r="EI34" s="144"/>
      <c r="EJ34" s="144"/>
      <c r="EK34" s="144"/>
      <c r="EL34" s="144"/>
      <c r="EM34" s="150"/>
      <c r="EN34" s="144"/>
      <c r="EO34" s="144"/>
      <c r="EP34" s="144"/>
      <c r="EQ34" s="144"/>
      <c r="ER34" s="149"/>
      <c r="ES34" s="129">
        <v>80.538748622789953</v>
      </c>
      <c r="ET34" s="28">
        <v>0.5</v>
      </c>
      <c r="EU34" s="41">
        <v>0.55000000000000004</v>
      </c>
      <c r="EV34" s="41">
        <v>0.35</v>
      </c>
      <c r="EW34" s="66">
        <v>38568741325</v>
      </c>
      <c r="EX34" s="67">
        <v>10038568741322</v>
      </c>
      <c r="EY34" s="130"/>
      <c r="EZ34" s="130"/>
      <c r="FA34" s="130"/>
      <c r="FB34" s="131">
        <v>1.85</v>
      </c>
      <c r="FC34" s="131">
        <v>6.02</v>
      </c>
      <c r="FD34" s="130"/>
      <c r="FE34" s="188" t="s">
        <v>73</v>
      </c>
      <c r="FF34" s="188"/>
      <c r="FG34" s="188"/>
      <c r="FH34" s="188"/>
      <c r="FI34" s="188"/>
      <c r="FJ34" s="132">
        <v>2.5</v>
      </c>
      <c r="FK34" s="132">
        <v>2.5</v>
      </c>
      <c r="FL34" s="132">
        <v>9</v>
      </c>
      <c r="FM34" s="133">
        <f t="shared" si="0"/>
        <v>3.2552083333333336E-2</v>
      </c>
      <c r="FN34" s="132">
        <f>0.5+0.1</f>
        <v>0.6</v>
      </c>
      <c r="FO34" s="145" t="s">
        <v>61</v>
      </c>
      <c r="FP34" s="135">
        <v>1</v>
      </c>
      <c r="FQ34" s="135">
        <v>357</v>
      </c>
      <c r="FR34" s="135">
        <v>4</v>
      </c>
      <c r="FS34" s="135">
        <f t="shared" si="1"/>
        <v>1428</v>
      </c>
      <c r="FT34" s="135">
        <f t="shared" si="2"/>
        <v>906.8</v>
      </c>
      <c r="FU34" s="146" t="s">
        <v>63</v>
      </c>
      <c r="FV34" s="135" t="s">
        <v>62</v>
      </c>
      <c r="FW34" s="137"/>
      <c r="FX34" s="137"/>
      <c r="FY34" s="137"/>
    </row>
    <row r="35" spans="1:181" s="138" customFormat="1" ht="15" customHeight="1" x14ac:dyDescent="0.25">
      <c r="A35" s="175">
        <v>42067</v>
      </c>
      <c r="B35" s="147" t="s">
        <v>1682</v>
      </c>
      <c r="C35" s="118" t="s">
        <v>64</v>
      </c>
      <c r="D35" s="118" t="s">
        <v>93</v>
      </c>
      <c r="E35" s="119" t="s">
        <v>1185</v>
      </c>
      <c r="F35" s="140" t="s">
        <v>110</v>
      </c>
      <c r="G35" s="140" t="s">
        <v>1266</v>
      </c>
      <c r="H35" s="141" t="s">
        <v>110</v>
      </c>
      <c r="I35" s="140" t="s">
        <v>1267</v>
      </c>
      <c r="J35" s="141"/>
      <c r="K35" s="140"/>
      <c r="L35" s="141"/>
      <c r="M35" s="140"/>
      <c r="N35" s="141"/>
      <c r="O35" s="140"/>
      <c r="P35" s="141"/>
      <c r="Q35" s="140"/>
      <c r="R35" s="141"/>
      <c r="S35" s="140"/>
      <c r="T35" s="141"/>
      <c r="U35" s="140"/>
      <c r="V35" s="141"/>
      <c r="W35" s="140"/>
      <c r="X35" s="141"/>
      <c r="Y35" s="140"/>
      <c r="Z35" s="141"/>
      <c r="AA35" s="140"/>
      <c r="AB35" s="141"/>
      <c r="AC35" s="140"/>
      <c r="AD35" s="141"/>
      <c r="AE35" s="140"/>
      <c r="AF35" s="141"/>
      <c r="AG35" s="140"/>
      <c r="AH35" s="141"/>
      <c r="AI35" s="140"/>
      <c r="AJ35" s="141"/>
      <c r="AK35" s="140"/>
      <c r="AL35" s="141"/>
      <c r="AM35" s="140"/>
      <c r="AN35" s="141"/>
      <c r="AO35" s="140"/>
      <c r="AP35" s="141"/>
      <c r="AQ35" s="140"/>
      <c r="AR35" s="141"/>
      <c r="AS35" s="140"/>
      <c r="AT35" s="141"/>
      <c r="AU35" s="140"/>
      <c r="AV35" s="141"/>
      <c r="AW35" s="140"/>
      <c r="AX35" s="141"/>
      <c r="AY35" s="140"/>
      <c r="AZ35" s="141"/>
      <c r="BA35" s="140"/>
      <c r="BB35" s="141"/>
      <c r="BC35" s="140"/>
      <c r="BD35" s="141"/>
      <c r="BE35" s="140"/>
      <c r="BF35" s="141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2"/>
      <c r="DZ35" s="149"/>
      <c r="EA35" s="142"/>
      <c r="EB35" s="140"/>
      <c r="EC35" s="142"/>
      <c r="ED35" s="140"/>
      <c r="EE35" s="149"/>
      <c r="EF35" s="144"/>
      <c r="EG35" s="144"/>
      <c r="EH35" s="144"/>
      <c r="EI35" s="144"/>
      <c r="EJ35" s="144"/>
      <c r="EK35" s="144"/>
      <c r="EL35" s="144"/>
      <c r="EM35" s="150"/>
      <c r="EN35" s="144"/>
      <c r="EO35" s="144"/>
      <c r="EP35" s="144"/>
      <c r="EQ35" s="144"/>
      <c r="ER35" s="149"/>
      <c r="ES35" s="129">
        <v>78.213479772387956</v>
      </c>
      <c r="ET35" s="28">
        <v>0.5</v>
      </c>
      <c r="EU35" s="41">
        <v>0.55000000000000004</v>
      </c>
      <c r="EV35" s="41">
        <v>0.35</v>
      </c>
      <c r="EW35" s="66">
        <v>38568741332</v>
      </c>
      <c r="EX35" s="67">
        <v>10038568741339</v>
      </c>
      <c r="EY35" s="130"/>
      <c r="EZ35" s="130"/>
      <c r="FA35" s="130"/>
      <c r="FB35" s="131">
        <v>1.85</v>
      </c>
      <c r="FC35" s="131">
        <v>3.31</v>
      </c>
      <c r="FD35" s="130"/>
      <c r="FE35" s="188" t="s">
        <v>73</v>
      </c>
      <c r="FF35" s="188"/>
      <c r="FG35" s="188"/>
      <c r="FH35" s="188"/>
      <c r="FI35" s="188"/>
      <c r="FJ35" s="132">
        <v>2.25</v>
      </c>
      <c r="FK35" s="132">
        <v>2.25</v>
      </c>
      <c r="FL35" s="132">
        <v>4.5</v>
      </c>
      <c r="FM35" s="133">
        <f t="shared" si="0"/>
        <v>1.318359375E-2</v>
      </c>
      <c r="FN35" s="132">
        <f>0.4+0.1</f>
        <v>0.5</v>
      </c>
      <c r="FO35" s="145" t="s">
        <v>61</v>
      </c>
      <c r="FP35" s="135">
        <v>1</v>
      </c>
      <c r="FQ35" s="135">
        <v>357</v>
      </c>
      <c r="FR35" s="135">
        <v>9</v>
      </c>
      <c r="FS35" s="135">
        <f t="shared" si="1"/>
        <v>3213</v>
      </c>
      <c r="FT35" s="135">
        <f t="shared" si="2"/>
        <v>1656.5</v>
      </c>
      <c r="FU35" s="135" t="s">
        <v>63</v>
      </c>
      <c r="FV35" s="135" t="s">
        <v>62</v>
      </c>
      <c r="FW35" s="137"/>
      <c r="FX35" s="137"/>
      <c r="FY35" s="137"/>
    </row>
    <row r="36" spans="1:181" s="138" customFormat="1" ht="15" customHeight="1" x14ac:dyDescent="0.25">
      <c r="A36" s="175">
        <v>42067</v>
      </c>
      <c r="B36" s="161" t="s">
        <v>1683</v>
      </c>
      <c r="C36" s="118" t="s">
        <v>64</v>
      </c>
      <c r="D36" s="118" t="s">
        <v>93</v>
      </c>
      <c r="E36" s="119" t="s">
        <v>1185</v>
      </c>
      <c r="F36" s="140" t="s">
        <v>108</v>
      </c>
      <c r="G36" s="140" t="s">
        <v>1269</v>
      </c>
      <c r="H36" s="141" t="s">
        <v>509</v>
      </c>
      <c r="I36" s="140" t="s">
        <v>1270</v>
      </c>
      <c r="J36" s="141" t="s">
        <v>395</v>
      </c>
      <c r="K36" s="140" t="s">
        <v>1271</v>
      </c>
      <c r="L36" s="141" t="s">
        <v>206</v>
      </c>
      <c r="M36" s="140" t="s">
        <v>1272</v>
      </c>
      <c r="N36" s="141" t="s">
        <v>784</v>
      </c>
      <c r="O36" s="140" t="s">
        <v>1273</v>
      </c>
      <c r="P36" s="141" t="s">
        <v>142</v>
      </c>
      <c r="Q36" s="140" t="s">
        <v>1274</v>
      </c>
      <c r="R36" s="141" t="s">
        <v>174</v>
      </c>
      <c r="S36" s="140" t="s">
        <v>1275</v>
      </c>
      <c r="T36" s="141" t="s">
        <v>117</v>
      </c>
      <c r="U36" s="140" t="s">
        <v>1276</v>
      </c>
      <c r="V36" s="141" t="s">
        <v>157</v>
      </c>
      <c r="W36" s="140" t="s">
        <v>1277</v>
      </c>
      <c r="X36" s="141"/>
      <c r="Y36" s="140"/>
      <c r="Z36" s="141"/>
      <c r="AA36" s="140"/>
      <c r="AB36" s="141"/>
      <c r="AC36" s="140"/>
      <c r="AD36" s="141"/>
      <c r="AE36" s="140"/>
      <c r="AF36" s="141"/>
      <c r="AG36" s="140"/>
      <c r="AH36" s="141"/>
      <c r="AI36" s="140"/>
      <c r="AJ36" s="141"/>
      <c r="AK36" s="140"/>
      <c r="AL36" s="141"/>
      <c r="AM36" s="140"/>
      <c r="AN36" s="141"/>
      <c r="AO36" s="140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148"/>
      <c r="CL36" s="148"/>
      <c r="CM36" s="148"/>
      <c r="CN36" s="148"/>
      <c r="CO36" s="148"/>
      <c r="CP36" s="148"/>
      <c r="CQ36" s="148"/>
      <c r="CR36" s="148"/>
      <c r="CS36" s="148"/>
      <c r="CT36" s="148"/>
      <c r="CU36" s="148"/>
      <c r="CV36" s="148"/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/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8"/>
      <c r="DS36" s="148"/>
      <c r="DT36" s="148"/>
      <c r="DU36" s="148"/>
      <c r="DV36" s="148"/>
      <c r="DW36" s="148"/>
      <c r="DX36" s="140"/>
      <c r="DY36" s="142"/>
      <c r="DZ36" s="149"/>
      <c r="EA36" s="142"/>
      <c r="EB36" s="140"/>
      <c r="EC36" s="142"/>
      <c r="ED36" s="140"/>
      <c r="EE36" s="149"/>
      <c r="EF36" s="144"/>
      <c r="EG36" s="144"/>
      <c r="EH36" s="144"/>
      <c r="EI36" s="144"/>
      <c r="EJ36" s="144"/>
      <c r="EK36" s="144"/>
      <c r="EL36" s="144"/>
      <c r="EM36" s="150"/>
      <c r="EN36" s="144"/>
      <c r="EO36" s="144"/>
      <c r="EP36" s="144"/>
      <c r="EQ36" s="144"/>
      <c r="ER36" s="149"/>
      <c r="ES36" s="129">
        <v>130.93173724585449</v>
      </c>
      <c r="ET36" s="28">
        <v>1</v>
      </c>
      <c r="EU36" s="41">
        <v>1.25</v>
      </c>
      <c r="EV36" s="41">
        <v>0.85</v>
      </c>
      <c r="EW36" s="66">
        <v>38568741356</v>
      </c>
      <c r="EX36" s="67">
        <v>10038568741353</v>
      </c>
      <c r="EY36" s="130"/>
      <c r="EZ36" s="130"/>
      <c r="FA36" s="130"/>
      <c r="FB36" s="131">
        <v>3.9</v>
      </c>
      <c r="FC36" s="131">
        <v>28</v>
      </c>
      <c r="FD36" s="130"/>
      <c r="FE36" s="188" t="s">
        <v>73</v>
      </c>
      <c r="FF36" s="188"/>
      <c r="FG36" s="188"/>
      <c r="FH36" s="188"/>
      <c r="FI36" s="188"/>
      <c r="FJ36" s="132">
        <v>4.25</v>
      </c>
      <c r="FK36" s="132">
        <v>4.25</v>
      </c>
      <c r="FL36" s="132">
        <v>28.75</v>
      </c>
      <c r="FM36" s="133">
        <f t="shared" si="0"/>
        <v>0.30051902488425924</v>
      </c>
      <c r="FN36" s="132">
        <f>5.6+0.1</f>
        <v>5.6999999999999993</v>
      </c>
      <c r="FO36" s="145" t="s">
        <v>61</v>
      </c>
      <c r="FP36" s="135">
        <v>1</v>
      </c>
      <c r="FQ36" s="135">
        <v>99</v>
      </c>
      <c r="FR36" s="135">
        <v>1</v>
      </c>
      <c r="FS36" s="135">
        <f t="shared" si="1"/>
        <v>99</v>
      </c>
      <c r="FT36" s="135">
        <f t="shared" si="2"/>
        <v>614.29999999999995</v>
      </c>
      <c r="FU36" s="146" t="s">
        <v>63</v>
      </c>
      <c r="FV36" s="135" t="s">
        <v>62</v>
      </c>
      <c r="FW36" s="137"/>
      <c r="FX36" s="137"/>
      <c r="FY36" s="137"/>
    </row>
    <row r="37" spans="1:181" s="138" customFormat="1" ht="15" customHeight="1" x14ac:dyDescent="0.25">
      <c r="A37" s="175">
        <v>42067</v>
      </c>
      <c r="B37" s="147" t="s">
        <v>1684</v>
      </c>
      <c r="C37" s="118" t="s">
        <v>64</v>
      </c>
      <c r="D37" s="118" t="s">
        <v>93</v>
      </c>
      <c r="E37" s="119" t="s">
        <v>1185</v>
      </c>
      <c r="F37" s="140" t="s">
        <v>113</v>
      </c>
      <c r="G37" s="140" t="s">
        <v>1280</v>
      </c>
      <c r="H37" s="141" t="s">
        <v>395</v>
      </c>
      <c r="I37" s="140" t="s">
        <v>1281</v>
      </c>
      <c r="J37" s="141" t="s">
        <v>206</v>
      </c>
      <c r="K37" s="140" t="s">
        <v>1282</v>
      </c>
      <c r="L37" s="141" t="s">
        <v>206</v>
      </c>
      <c r="M37" s="140" t="s">
        <v>1283</v>
      </c>
      <c r="N37" s="141" t="s">
        <v>519</v>
      </c>
      <c r="O37" s="140" t="s">
        <v>1284</v>
      </c>
      <c r="P37" s="141" t="s">
        <v>519</v>
      </c>
      <c r="Q37" s="140" t="s">
        <v>1285</v>
      </c>
      <c r="R37" s="141" t="s">
        <v>519</v>
      </c>
      <c r="S37" s="140" t="s">
        <v>1286</v>
      </c>
      <c r="T37" s="141" t="s">
        <v>519</v>
      </c>
      <c r="U37" s="140" t="s">
        <v>1287</v>
      </c>
      <c r="V37" s="141" t="s">
        <v>94</v>
      </c>
      <c r="W37" s="140" t="s">
        <v>1288</v>
      </c>
      <c r="X37" s="141" t="s">
        <v>94</v>
      </c>
      <c r="Y37" s="140" t="s">
        <v>1289</v>
      </c>
      <c r="Z37" s="141" t="s">
        <v>94</v>
      </c>
      <c r="AA37" s="140" t="s">
        <v>1290</v>
      </c>
      <c r="AB37" s="141" t="s">
        <v>94</v>
      </c>
      <c r="AC37" s="140" t="s">
        <v>1291</v>
      </c>
      <c r="AD37" s="141" t="s">
        <v>94</v>
      </c>
      <c r="AE37" s="140" t="s">
        <v>1292</v>
      </c>
      <c r="AF37" s="141" t="s">
        <v>94</v>
      </c>
      <c r="AG37" s="140" t="s">
        <v>1293</v>
      </c>
      <c r="AH37" s="141" t="s">
        <v>165</v>
      </c>
      <c r="AI37" s="140" t="s">
        <v>1294</v>
      </c>
      <c r="AJ37" s="141" t="s">
        <v>142</v>
      </c>
      <c r="AK37" s="140" t="s">
        <v>1295</v>
      </c>
      <c r="AL37" s="141" t="s">
        <v>113</v>
      </c>
      <c r="AM37" s="140" t="s">
        <v>1296</v>
      </c>
      <c r="AN37" s="141" t="s">
        <v>146</v>
      </c>
      <c r="AO37" s="140" t="s">
        <v>1297</v>
      </c>
      <c r="AP37" s="141" t="s">
        <v>245</v>
      </c>
      <c r="AQ37" s="140" t="s">
        <v>1298</v>
      </c>
      <c r="AR37" s="141" t="s">
        <v>315</v>
      </c>
      <c r="AS37" s="140" t="s">
        <v>1299</v>
      </c>
      <c r="AT37" s="141" t="s">
        <v>315</v>
      </c>
      <c r="AU37" s="140" t="s">
        <v>1300</v>
      </c>
      <c r="AV37" s="141" t="s">
        <v>108</v>
      </c>
      <c r="AW37" s="140" t="s">
        <v>1301</v>
      </c>
      <c r="AX37" s="141" t="s">
        <v>108</v>
      </c>
      <c r="AY37" s="140" t="s">
        <v>1302</v>
      </c>
      <c r="AZ37" s="141" t="s">
        <v>189</v>
      </c>
      <c r="BA37" s="140" t="s">
        <v>1303</v>
      </c>
      <c r="BB37" s="141" t="s">
        <v>379</v>
      </c>
      <c r="BC37" s="140" t="s">
        <v>1304</v>
      </c>
      <c r="BD37" s="141" t="s">
        <v>174</v>
      </c>
      <c r="BE37" s="140" t="s">
        <v>1305</v>
      </c>
      <c r="BF37" s="141" t="s">
        <v>405</v>
      </c>
      <c r="BG37" s="140" t="s">
        <v>1306</v>
      </c>
      <c r="BH37" s="141" t="s">
        <v>117</v>
      </c>
      <c r="BI37" s="140" t="s">
        <v>1307</v>
      </c>
      <c r="BJ37" s="141" t="s">
        <v>692</v>
      </c>
      <c r="BK37" s="140" t="s">
        <v>1308</v>
      </c>
      <c r="BL37" s="141" t="s">
        <v>206</v>
      </c>
      <c r="BM37" s="140" t="s">
        <v>1309</v>
      </c>
      <c r="BN37" s="141" t="s">
        <v>94</v>
      </c>
      <c r="BO37" s="140" t="s">
        <v>1310</v>
      </c>
      <c r="BP37" s="141" t="s">
        <v>94</v>
      </c>
      <c r="BQ37" s="140" t="s">
        <v>1311</v>
      </c>
      <c r="BR37" s="141" t="s">
        <v>94</v>
      </c>
      <c r="BS37" s="140" t="s">
        <v>1312</v>
      </c>
      <c r="BT37" s="141" t="s">
        <v>94</v>
      </c>
      <c r="BU37" s="140" t="s">
        <v>1313</v>
      </c>
      <c r="BV37" s="141" t="s">
        <v>94</v>
      </c>
      <c r="BW37" s="140" t="s">
        <v>1314</v>
      </c>
      <c r="BX37" s="141" t="s">
        <v>94</v>
      </c>
      <c r="BY37" s="140" t="s">
        <v>1315</v>
      </c>
      <c r="BZ37" s="141" t="s">
        <v>94</v>
      </c>
      <c r="CA37" s="140" t="s">
        <v>1316</v>
      </c>
      <c r="CB37" s="141" t="s">
        <v>94</v>
      </c>
      <c r="CC37" s="140" t="s">
        <v>1317</v>
      </c>
      <c r="CD37" s="141" t="s">
        <v>146</v>
      </c>
      <c r="CE37" s="140" t="s">
        <v>1318</v>
      </c>
      <c r="CF37" s="141" t="s">
        <v>146</v>
      </c>
      <c r="CG37" s="140" t="s">
        <v>1319</v>
      </c>
      <c r="CH37" s="141" t="s">
        <v>108</v>
      </c>
      <c r="CI37" s="140" t="s">
        <v>1320</v>
      </c>
      <c r="CJ37" s="141" t="s">
        <v>189</v>
      </c>
      <c r="CK37" s="140" t="s">
        <v>1321</v>
      </c>
      <c r="CL37" s="141" t="s">
        <v>379</v>
      </c>
      <c r="CM37" s="140" t="s">
        <v>1322</v>
      </c>
      <c r="CN37" s="141" t="s">
        <v>174</v>
      </c>
      <c r="CO37" s="140" t="s">
        <v>1323</v>
      </c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2"/>
      <c r="DZ37" s="149"/>
      <c r="EA37" s="142"/>
      <c r="EB37" s="140"/>
      <c r="EC37" s="142"/>
      <c r="ED37" s="140"/>
      <c r="EE37" s="149"/>
      <c r="EF37" s="144"/>
      <c r="EG37" s="144"/>
      <c r="EH37" s="144"/>
      <c r="EI37" s="144"/>
      <c r="EJ37" s="144"/>
      <c r="EK37" s="144"/>
      <c r="EL37" s="144"/>
      <c r="EM37" s="150"/>
      <c r="EN37" s="144"/>
      <c r="EO37" s="144"/>
      <c r="EP37" s="144"/>
      <c r="EQ37" s="144"/>
      <c r="ER37" s="149"/>
      <c r="ES37" s="129">
        <v>40.531891115488541</v>
      </c>
      <c r="ET37" s="28">
        <v>0.5</v>
      </c>
      <c r="EU37" s="41">
        <v>0.55000000000000004</v>
      </c>
      <c r="EV37" s="41">
        <v>0.35</v>
      </c>
      <c r="EW37" s="66">
        <v>38568741363</v>
      </c>
      <c r="EX37" s="67">
        <v>10038568741360</v>
      </c>
      <c r="EY37" s="130"/>
      <c r="EZ37" s="130"/>
      <c r="FA37" s="130"/>
      <c r="FB37" s="131">
        <v>1.77</v>
      </c>
      <c r="FC37" s="131">
        <v>4.45</v>
      </c>
      <c r="FD37" s="130"/>
      <c r="FE37" s="188" t="s">
        <v>73</v>
      </c>
      <c r="FF37" s="188"/>
      <c r="FG37" s="188"/>
      <c r="FH37" s="188"/>
      <c r="FI37" s="188"/>
      <c r="FJ37" s="132">
        <v>2.25</v>
      </c>
      <c r="FK37" s="132">
        <v>2.25</v>
      </c>
      <c r="FL37" s="132">
        <v>4.5</v>
      </c>
      <c r="FM37" s="133">
        <f t="shared" si="0"/>
        <v>1.318359375E-2</v>
      </c>
      <c r="FN37" s="132">
        <f>0.4+0.1</f>
        <v>0.5</v>
      </c>
      <c r="FO37" s="145" t="s">
        <v>61</v>
      </c>
      <c r="FP37" s="135">
        <v>1</v>
      </c>
      <c r="FQ37" s="135">
        <v>357</v>
      </c>
      <c r="FR37" s="135">
        <v>9</v>
      </c>
      <c r="FS37" s="135">
        <f t="shared" si="1"/>
        <v>3213</v>
      </c>
      <c r="FT37" s="135">
        <f t="shared" si="2"/>
        <v>1656.5</v>
      </c>
      <c r="FU37" s="146" t="s">
        <v>63</v>
      </c>
      <c r="FV37" s="135" t="s">
        <v>62</v>
      </c>
      <c r="FW37" s="137"/>
      <c r="FX37" s="137"/>
      <c r="FY37" s="137"/>
    </row>
    <row r="38" spans="1:181" s="138" customFormat="1" ht="15" customHeight="1" x14ac:dyDescent="0.25">
      <c r="A38" s="175">
        <v>42067</v>
      </c>
      <c r="B38" s="161" t="s">
        <v>1685</v>
      </c>
      <c r="C38" s="118" t="s">
        <v>64</v>
      </c>
      <c r="D38" s="118" t="s">
        <v>93</v>
      </c>
      <c r="E38" s="119" t="s">
        <v>1185</v>
      </c>
      <c r="F38" s="140" t="s">
        <v>108</v>
      </c>
      <c r="G38" s="140" t="s">
        <v>1326</v>
      </c>
      <c r="H38" s="141"/>
      <c r="I38" s="140"/>
      <c r="J38" s="141"/>
      <c r="K38" s="140"/>
      <c r="L38" s="141"/>
      <c r="M38" s="140"/>
      <c r="N38" s="141"/>
      <c r="O38" s="140"/>
      <c r="P38" s="141"/>
      <c r="Q38" s="140"/>
      <c r="R38" s="141"/>
      <c r="S38" s="140"/>
      <c r="T38" s="141"/>
      <c r="U38" s="140"/>
      <c r="V38" s="141"/>
      <c r="W38" s="140"/>
      <c r="X38" s="141"/>
      <c r="Y38" s="140"/>
      <c r="Z38" s="141"/>
      <c r="AA38" s="140"/>
      <c r="AB38" s="141"/>
      <c r="AC38" s="140"/>
      <c r="AD38" s="141"/>
      <c r="AE38" s="140"/>
      <c r="AF38" s="141"/>
      <c r="AG38" s="140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8"/>
      <c r="DS38" s="148"/>
      <c r="DT38" s="148"/>
      <c r="DU38" s="148"/>
      <c r="DV38" s="148"/>
      <c r="DW38" s="148"/>
      <c r="DX38" s="140"/>
      <c r="DY38" s="142"/>
      <c r="DZ38" s="149"/>
      <c r="EA38" s="142"/>
      <c r="EB38" s="140"/>
      <c r="EC38" s="142"/>
      <c r="ED38" s="140"/>
      <c r="EE38" s="149"/>
      <c r="EF38" s="144"/>
      <c r="EG38" s="144"/>
      <c r="EH38" s="144"/>
      <c r="EI38" s="144"/>
      <c r="EJ38" s="144"/>
      <c r="EK38" s="144"/>
      <c r="EL38" s="144"/>
      <c r="EM38" s="150"/>
      <c r="EN38" s="144"/>
      <c r="EO38" s="144"/>
      <c r="EP38" s="144"/>
      <c r="EQ38" s="144"/>
      <c r="ER38" s="149"/>
      <c r="ES38" s="129">
        <v>87.046867195939711</v>
      </c>
      <c r="ET38" s="28">
        <v>0.5</v>
      </c>
      <c r="EU38" s="41">
        <v>0.55000000000000004</v>
      </c>
      <c r="EV38" s="41">
        <v>0.35</v>
      </c>
      <c r="EW38" s="66">
        <v>38568741370</v>
      </c>
      <c r="EX38" s="67">
        <v>10038568741377</v>
      </c>
      <c r="EY38" s="130"/>
      <c r="EZ38" s="130"/>
      <c r="FA38" s="130"/>
      <c r="FB38" s="131">
        <v>3.56</v>
      </c>
      <c r="FC38" s="131">
        <v>6.38</v>
      </c>
      <c r="FD38" s="130"/>
      <c r="FE38" s="188" t="s">
        <v>73</v>
      </c>
      <c r="FF38" s="188"/>
      <c r="FG38" s="188"/>
      <c r="FH38" s="188"/>
      <c r="FI38" s="188"/>
      <c r="FJ38" s="132">
        <v>4.1500000000000004</v>
      </c>
      <c r="FK38" s="132">
        <v>4.1500000000000004</v>
      </c>
      <c r="FL38" s="132">
        <v>7.58</v>
      </c>
      <c r="FM38" s="133">
        <f t="shared" si="0"/>
        <v>7.5547771990740753E-2</v>
      </c>
      <c r="FN38" s="132">
        <f>1.6+0.1</f>
        <v>1.7000000000000002</v>
      </c>
      <c r="FO38" s="145" t="s">
        <v>61</v>
      </c>
      <c r="FP38" s="135">
        <v>1</v>
      </c>
      <c r="FQ38" s="135">
        <v>120</v>
      </c>
      <c r="FR38" s="135">
        <v>5</v>
      </c>
      <c r="FS38" s="135">
        <f t="shared" si="1"/>
        <v>600</v>
      </c>
      <c r="FT38" s="135">
        <f t="shared" si="2"/>
        <v>1070</v>
      </c>
      <c r="FU38" s="135" t="s">
        <v>63</v>
      </c>
      <c r="FV38" s="135" t="s">
        <v>62</v>
      </c>
      <c r="FW38" s="137"/>
      <c r="FX38" s="137"/>
      <c r="FY38" s="137"/>
    </row>
    <row r="39" spans="1:181" s="138" customFormat="1" ht="15" customHeight="1" x14ac:dyDescent="0.25">
      <c r="A39" s="175">
        <v>42067</v>
      </c>
      <c r="B39" s="147" t="s">
        <v>1686</v>
      </c>
      <c r="C39" s="118" t="s">
        <v>64</v>
      </c>
      <c r="D39" s="118" t="s">
        <v>93</v>
      </c>
      <c r="E39" s="119" t="s">
        <v>1185</v>
      </c>
      <c r="F39" s="140" t="s">
        <v>108</v>
      </c>
      <c r="G39" s="140" t="s">
        <v>1328</v>
      </c>
      <c r="H39" s="141" t="s">
        <v>146</v>
      </c>
      <c r="I39" s="140" t="s">
        <v>1329</v>
      </c>
      <c r="J39" s="141" t="s">
        <v>108</v>
      </c>
      <c r="K39" s="140" t="s">
        <v>1330</v>
      </c>
      <c r="L39" s="141" t="s">
        <v>108</v>
      </c>
      <c r="M39" s="140" t="s">
        <v>1331</v>
      </c>
      <c r="N39" s="141" t="s">
        <v>151</v>
      </c>
      <c r="O39" s="140" t="s">
        <v>1332</v>
      </c>
      <c r="P39" s="141" t="s">
        <v>151</v>
      </c>
      <c r="Q39" s="140" t="s">
        <v>1333</v>
      </c>
      <c r="R39" s="141" t="s">
        <v>153</v>
      </c>
      <c r="S39" s="140" t="s">
        <v>1334</v>
      </c>
      <c r="T39" s="141" t="s">
        <v>176</v>
      </c>
      <c r="U39" s="140" t="s">
        <v>1335</v>
      </c>
      <c r="V39" s="141" t="s">
        <v>692</v>
      </c>
      <c r="W39" s="140" t="s">
        <v>1336</v>
      </c>
      <c r="X39" s="141"/>
      <c r="Y39" s="140"/>
      <c r="Z39" s="141"/>
      <c r="AA39" s="140"/>
      <c r="AB39" s="141"/>
      <c r="AC39" s="140"/>
      <c r="AD39" s="141"/>
      <c r="AE39" s="140"/>
      <c r="AF39" s="141"/>
      <c r="AG39" s="140"/>
      <c r="AH39" s="141"/>
      <c r="AI39" s="140"/>
      <c r="AJ39" s="141"/>
      <c r="AK39" s="140"/>
      <c r="AL39" s="141"/>
      <c r="AM39" s="140"/>
      <c r="AN39" s="141"/>
      <c r="AO39" s="140"/>
      <c r="AP39" s="141"/>
      <c r="AQ39" s="140"/>
      <c r="AR39" s="141"/>
      <c r="AS39" s="140"/>
      <c r="AT39" s="141"/>
      <c r="AU39" s="140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8"/>
      <c r="DS39" s="148"/>
      <c r="DT39" s="148"/>
      <c r="DU39" s="148"/>
      <c r="DV39" s="148"/>
      <c r="DW39" s="148"/>
      <c r="DX39" s="140"/>
      <c r="DY39" s="142"/>
      <c r="DZ39" s="149"/>
      <c r="EA39" s="142"/>
      <c r="EB39" s="140"/>
      <c r="EC39" s="142"/>
      <c r="ED39" s="140"/>
      <c r="EE39" s="149"/>
      <c r="EF39" s="144"/>
      <c r="EG39" s="144"/>
      <c r="EH39" s="144"/>
      <c r="EI39" s="144"/>
      <c r="EJ39" s="144"/>
      <c r="EK39" s="144"/>
      <c r="EL39" s="144"/>
      <c r="EM39" s="150"/>
      <c r="EN39" s="144"/>
      <c r="EO39" s="144"/>
      <c r="EP39" s="144"/>
      <c r="EQ39" s="144"/>
      <c r="ER39" s="149"/>
      <c r="ES39" s="129">
        <v>78.213479772387956</v>
      </c>
      <c r="ET39" s="28">
        <v>0.5</v>
      </c>
      <c r="EU39" s="41">
        <v>0.55000000000000004</v>
      </c>
      <c r="EV39" s="41">
        <v>0.35</v>
      </c>
      <c r="EW39" s="66">
        <v>38568741394</v>
      </c>
      <c r="EX39" s="67">
        <v>10038568741391</v>
      </c>
      <c r="EY39" s="130"/>
      <c r="EZ39" s="130"/>
      <c r="FA39" s="130"/>
      <c r="FB39" s="131">
        <v>1.85</v>
      </c>
      <c r="FC39" s="131">
        <v>3.31</v>
      </c>
      <c r="FD39" s="130"/>
      <c r="FE39" s="188" t="s">
        <v>73</v>
      </c>
      <c r="FF39" s="188"/>
      <c r="FG39" s="188"/>
      <c r="FH39" s="188"/>
      <c r="FI39" s="188"/>
      <c r="FJ39" s="132">
        <v>2.25</v>
      </c>
      <c r="FK39" s="132">
        <v>2.25</v>
      </c>
      <c r="FL39" s="132">
        <v>4.5</v>
      </c>
      <c r="FM39" s="133">
        <f t="shared" si="0"/>
        <v>1.318359375E-2</v>
      </c>
      <c r="FN39" s="132">
        <f>0.4+0.1</f>
        <v>0.5</v>
      </c>
      <c r="FO39" s="145" t="s">
        <v>61</v>
      </c>
      <c r="FP39" s="135">
        <v>1</v>
      </c>
      <c r="FQ39" s="135">
        <v>357</v>
      </c>
      <c r="FR39" s="135">
        <v>9</v>
      </c>
      <c r="FS39" s="135">
        <f t="shared" si="1"/>
        <v>3213</v>
      </c>
      <c r="FT39" s="135">
        <f t="shared" si="2"/>
        <v>1656.5</v>
      </c>
      <c r="FU39" s="146" t="s">
        <v>63</v>
      </c>
      <c r="FV39" s="135" t="s">
        <v>62</v>
      </c>
      <c r="FW39" s="162"/>
      <c r="FX39" s="137"/>
      <c r="FY39" s="137"/>
    </row>
    <row r="40" spans="1:181" s="138" customFormat="1" ht="15" customHeight="1" x14ac:dyDescent="0.25">
      <c r="A40" s="175">
        <v>42067</v>
      </c>
      <c r="B40" s="147" t="s">
        <v>1687</v>
      </c>
      <c r="C40" s="118" t="s">
        <v>64</v>
      </c>
      <c r="D40" s="118" t="s">
        <v>93</v>
      </c>
      <c r="E40" s="119" t="s">
        <v>1185</v>
      </c>
      <c r="F40" s="140" t="s">
        <v>108</v>
      </c>
      <c r="G40" s="140" t="s">
        <v>1338</v>
      </c>
      <c r="H40" s="141" t="s">
        <v>206</v>
      </c>
      <c r="I40" s="140" t="s">
        <v>1339</v>
      </c>
      <c r="J40" s="141" t="s">
        <v>94</v>
      </c>
      <c r="K40" s="140" t="s">
        <v>1340</v>
      </c>
      <c r="L40" s="141" t="s">
        <v>94</v>
      </c>
      <c r="M40" s="140" t="s">
        <v>1341</v>
      </c>
      <c r="N40" s="141" t="s">
        <v>108</v>
      </c>
      <c r="O40" s="140" t="s">
        <v>1342</v>
      </c>
      <c r="P40" s="141" t="s">
        <v>108</v>
      </c>
      <c r="Q40" s="140" t="s">
        <v>1343</v>
      </c>
      <c r="R40" s="141" t="s">
        <v>108</v>
      </c>
      <c r="S40" s="140" t="s">
        <v>1344</v>
      </c>
      <c r="T40" s="141" t="s">
        <v>405</v>
      </c>
      <c r="U40" s="140" t="s">
        <v>1345</v>
      </c>
      <c r="V40" s="141" t="s">
        <v>176</v>
      </c>
      <c r="W40" s="140" t="s">
        <v>1346</v>
      </c>
      <c r="X40" s="141" t="s">
        <v>206</v>
      </c>
      <c r="Y40" s="140" t="s">
        <v>1347</v>
      </c>
      <c r="Z40" s="141"/>
      <c r="AA40" s="140"/>
      <c r="AB40" s="141"/>
      <c r="AC40" s="140"/>
      <c r="AD40" s="141"/>
      <c r="AE40" s="140"/>
      <c r="AF40" s="141"/>
      <c r="AG40" s="140"/>
      <c r="AH40" s="141"/>
      <c r="AI40" s="140"/>
      <c r="AJ40" s="141"/>
      <c r="AK40" s="140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/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8"/>
      <c r="DS40" s="148"/>
      <c r="DT40" s="148"/>
      <c r="DU40" s="148"/>
      <c r="DV40" s="148"/>
      <c r="DW40" s="148"/>
      <c r="DX40" s="140"/>
      <c r="DY40" s="142"/>
      <c r="DZ40" s="149"/>
      <c r="EA40" s="142"/>
      <c r="EB40" s="140"/>
      <c r="EC40" s="142"/>
      <c r="ED40" s="140"/>
      <c r="EE40" s="149"/>
      <c r="EF40" s="144"/>
      <c r="EG40" s="144"/>
      <c r="EH40" s="144"/>
      <c r="EI40" s="144"/>
      <c r="EJ40" s="144"/>
      <c r="EK40" s="144"/>
      <c r="EL40" s="144"/>
      <c r="EM40" s="150"/>
      <c r="EN40" s="144"/>
      <c r="EO40" s="144"/>
      <c r="EP40" s="144"/>
      <c r="EQ40" s="144"/>
      <c r="ER40" s="149"/>
      <c r="ES40" s="129">
        <v>150.55173362098003</v>
      </c>
      <c r="ET40" s="28">
        <v>1</v>
      </c>
      <c r="EU40" s="41">
        <v>1.25</v>
      </c>
      <c r="EV40" s="41">
        <v>0.85</v>
      </c>
      <c r="EW40" s="66">
        <v>38568741400</v>
      </c>
      <c r="EX40" s="67">
        <v>10038568741407</v>
      </c>
      <c r="EY40" s="130"/>
      <c r="EZ40" s="130"/>
      <c r="FA40" s="130"/>
      <c r="FB40" s="131">
        <v>2.64</v>
      </c>
      <c r="FC40" s="131">
        <v>9.61</v>
      </c>
      <c r="FD40" s="130"/>
      <c r="FE40" s="188" t="s">
        <v>73</v>
      </c>
      <c r="FF40" s="188"/>
      <c r="FG40" s="188"/>
      <c r="FH40" s="188"/>
      <c r="FI40" s="188"/>
      <c r="FJ40" s="132">
        <v>2.75</v>
      </c>
      <c r="FK40" s="132">
        <v>2.75</v>
      </c>
      <c r="FL40" s="132">
        <v>10</v>
      </c>
      <c r="FM40" s="133">
        <f t="shared" si="0"/>
        <v>4.3764467592592594E-2</v>
      </c>
      <c r="FN40" s="132">
        <f>1.3+0.1</f>
        <v>1.4000000000000001</v>
      </c>
      <c r="FO40" s="145" t="s">
        <v>61</v>
      </c>
      <c r="FP40" s="135">
        <v>1</v>
      </c>
      <c r="FQ40" s="135">
        <v>238</v>
      </c>
      <c r="FR40" s="135">
        <v>4</v>
      </c>
      <c r="FS40" s="135">
        <f t="shared" si="1"/>
        <v>952</v>
      </c>
      <c r="FT40" s="135">
        <f t="shared" si="2"/>
        <v>1382.8000000000002</v>
      </c>
      <c r="FU40" s="146" t="s">
        <v>63</v>
      </c>
      <c r="FV40" s="135" t="s">
        <v>62</v>
      </c>
      <c r="FW40" s="137"/>
      <c r="FX40" s="137"/>
      <c r="FY40" s="137"/>
    </row>
    <row r="41" spans="1:181" s="138" customFormat="1" ht="15" customHeight="1" x14ac:dyDescent="0.25">
      <c r="A41" s="175">
        <v>42067</v>
      </c>
      <c r="B41" s="147" t="s">
        <v>1688</v>
      </c>
      <c r="C41" s="118" t="s">
        <v>64</v>
      </c>
      <c r="D41" s="118" t="s">
        <v>93</v>
      </c>
      <c r="E41" s="119" t="s">
        <v>1185</v>
      </c>
      <c r="F41" s="140" t="s">
        <v>106</v>
      </c>
      <c r="G41" s="140" t="s">
        <v>1349</v>
      </c>
      <c r="H41" s="141" t="s">
        <v>206</v>
      </c>
      <c r="I41" s="140" t="s">
        <v>1350</v>
      </c>
      <c r="J41" s="141" t="s">
        <v>206</v>
      </c>
      <c r="K41" s="140" t="s">
        <v>1351</v>
      </c>
      <c r="L41" s="141" t="s">
        <v>1352</v>
      </c>
      <c r="M41" s="140" t="s">
        <v>1353</v>
      </c>
      <c r="N41" s="141" t="s">
        <v>784</v>
      </c>
      <c r="O41" s="140" t="s">
        <v>1354</v>
      </c>
      <c r="P41" s="141" t="s">
        <v>142</v>
      </c>
      <c r="Q41" s="140" t="s">
        <v>1355</v>
      </c>
      <c r="R41" s="141" t="s">
        <v>142</v>
      </c>
      <c r="S41" s="140" t="s">
        <v>1356</v>
      </c>
      <c r="T41" s="141" t="s">
        <v>146</v>
      </c>
      <c r="U41" s="140" t="s">
        <v>1357</v>
      </c>
      <c r="V41" s="141" t="s">
        <v>245</v>
      </c>
      <c r="W41" s="140" t="s">
        <v>1358</v>
      </c>
      <c r="X41" s="141" t="s">
        <v>108</v>
      </c>
      <c r="Y41" s="140" t="s">
        <v>1359</v>
      </c>
      <c r="Z41" s="141" t="s">
        <v>108</v>
      </c>
      <c r="AA41" s="140" t="s">
        <v>1360</v>
      </c>
      <c r="AB41" s="141" t="s">
        <v>108</v>
      </c>
      <c r="AC41" s="140" t="s">
        <v>1361</v>
      </c>
      <c r="AD41" s="141" t="s">
        <v>405</v>
      </c>
      <c r="AE41" s="140" t="s">
        <v>1362</v>
      </c>
      <c r="AF41" s="141" t="s">
        <v>151</v>
      </c>
      <c r="AG41" s="140" t="s">
        <v>1363</v>
      </c>
      <c r="AH41" s="141" t="s">
        <v>151</v>
      </c>
      <c r="AI41" s="140" t="s">
        <v>1364</v>
      </c>
      <c r="AJ41" s="141" t="s">
        <v>153</v>
      </c>
      <c r="AK41" s="140" t="s">
        <v>1365</v>
      </c>
      <c r="AL41" s="141" t="s">
        <v>176</v>
      </c>
      <c r="AM41" s="140" t="s">
        <v>1366</v>
      </c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0"/>
      <c r="DY41" s="142"/>
      <c r="DZ41" s="149"/>
      <c r="EA41" s="142"/>
      <c r="EB41" s="140"/>
      <c r="EC41" s="142"/>
      <c r="ED41" s="140"/>
      <c r="EE41" s="149"/>
      <c r="EF41" s="144"/>
      <c r="EG41" s="144"/>
      <c r="EH41" s="144"/>
      <c r="EI41" s="144"/>
      <c r="EJ41" s="144"/>
      <c r="EK41" s="144"/>
      <c r="EL41" s="144"/>
      <c r="EM41" s="150"/>
      <c r="EN41" s="144"/>
      <c r="EO41" s="144"/>
      <c r="EP41" s="144"/>
      <c r="EQ41" s="144"/>
      <c r="ER41" s="149"/>
      <c r="ES41" s="129">
        <v>96.90775378285889</v>
      </c>
      <c r="ET41" s="28">
        <v>1</v>
      </c>
      <c r="EU41" s="41">
        <v>1.25</v>
      </c>
      <c r="EV41" s="41">
        <v>0.85</v>
      </c>
      <c r="EW41" s="66">
        <v>38568741417</v>
      </c>
      <c r="EX41" s="67">
        <v>10038568741414</v>
      </c>
      <c r="EY41" s="130"/>
      <c r="EZ41" s="130"/>
      <c r="FA41" s="130"/>
      <c r="FB41" s="131">
        <v>3.66</v>
      </c>
      <c r="FC41" s="131">
        <v>9.2899999999999991</v>
      </c>
      <c r="FD41" s="130"/>
      <c r="FE41" s="188" t="s">
        <v>73</v>
      </c>
      <c r="FF41" s="188"/>
      <c r="FG41" s="188"/>
      <c r="FH41" s="188"/>
      <c r="FI41" s="188"/>
      <c r="FJ41" s="132">
        <v>4</v>
      </c>
      <c r="FK41" s="132">
        <v>4</v>
      </c>
      <c r="FL41" s="132">
        <v>10</v>
      </c>
      <c r="FM41" s="133">
        <f t="shared" si="0"/>
        <v>9.2592592592592587E-2</v>
      </c>
      <c r="FN41" s="132">
        <f>1.2+0.1</f>
        <v>1.3</v>
      </c>
      <c r="FO41" s="145" t="s">
        <v>61</v>
      </c>
      <c r="FP41" s="135">
        <v>1</v>
      </c>
      <c r="FQ41" s="135">
        <v>120</v>
      </c>
      <c r="FR41" s="135">
        <v>4</v>
      </c>
      <c r="FS41" s="135">
        <f t="shared" si="1"/>
        <v>480</v>
      </c>
      <c r="FT41" s="135">
        <f t="shared" si="2"/>
        <v>674</v>
      </c>
      <c r="FU41" s="135" t="s">
        <v>63</v>
      </c>
      <c r="FV41" s="135" t="s">
        <v>62</v>
      </c>
      <c r="FW41" s="137"/>
      <c r="FX41" s="137"/>
      <c r="FY41" s="137"/>
    </row>
    <row r="42" spans="1:181" s="138" customFormat="1" ht="15" customHeight="1" x14ac:dyDescent="0.25">
      <c r="A42" s="175">
        <v>42067</v>
      </c>
      <c r="B42" s="147" t="s">
        <v>1689</v>
      </c>
      <c r="C42" s="118" t="s">
        <v>64</v>
      </c>
      <c r="D42" s="118" t="s">
        <v>93</v>
      </c>
      <c r="E42" s="119" t="s">
        <v>1185</v>
      </c>
      <c r="F42" s="140" t="s">
        <v>315</v>
      </c>
      <c r="G42" s="140" t="s">
        <v>1369</v>
      </c>
      <c r="H42" s="141" t="s">
        <v>178</v>
      </c>
      <c r="I42" s="140" t="s">
        <v>1370</v>
      </c>
      <c r="J42" s="141" t="s">
        <v>178</v>
      </c>
      <c r="K42" s="140" t="s">
        <v>1371</v>
      </c>
      <c r="L42" s="141" t="s">
        <v>206</v>
      </c>
      <c r="M42" s="140" t="s">
        <v>1372</v>
      </c>
      <c r="N42" s="141" t="s">
        <v>206</v>
      </c>
      <c r="O42" s="140" t="s">
        <v>1373</v>
      </c>
      <c r="P42" s="141" t="s">
        <v>519</v>
      </c>
      <c r="Q42" s="140" t="s">
        <v>1374</v>
      </c>
      <c r="R42" s="141" t="s">
        <v>519</v>
      </c>
      <c r="S42" s="140" t="s">
        <v>1375</v>
      </c>
      <c r="T42" s="141" t="s">
        <v>519</v>
      </c>
      <c r="U42" s="140" t="s">
        <v>1376</v>
      </c>
      <c r="V42" s="141" t="s">
        <v>439</v>
      </c>
      <c r="W42" s="140" t="s">
        <v>1377</v>
      </c>
      <c r="X42" s="141" t="s">
        <v>439</v>
      </c>
      <c r="Y42" s="140" t="s">
        <v>1378</v>
      </c>
      <c r="Z42" s="141" t="s">
        <v>94</v>
      </c>
      <c r="AA42" s="140" t="s">
        <v>1379</v>
      </c>
      <c r="AB42" s="141" t="s">
        <v>94</v>
      </c>
      <c r="AC42" s="140" t="s">
        <v>1380</v>
      </c>
      <c r="AD42" s="141" t="s">
        <v>94</v>
      </c>
      <c r="AE42" s="140" t="s">
        <v>1381</v>
      </c>
      <c r="AF42" s="141" t="s">
        <v>94</v>
      </c>
      <c r="AG42" s="140" t="s">
        <v>1382</v>
      </c>
      <c r="AH42" s="141" t="s">
        <v>94</v>
      </c>
      <c r="AI42" s="140" t="s">
        <v>1383</v>
      </c>
      <c r="AJ42" s="141" t="s">
        <v>94</v>
      </c>
      <c r="AK42" s="140" t="s">
        <v>1384</v>
      </c>
      <c r="AL42" s="141" t="s">
        <v>94</v>
      </c>
      <c r="AM42" s="140" t="s">
        <v>1385</v>
      </c>
      <c r="AN42" s="141" t="s">
        <v>142</v>
      </c>
      <c r="AO42" s="140" t="s">
        <v>1386</v>
      </c>
      <c r="AP42" s="141" t="s">
        <v>113</v>
      </c>
      <c r="AQ42" s="140" t="s">
        <v>1387</v>
      </c>
      <c r="AR42" s="141" t="s">
        <v>113</v>
      </c>
      <c r="AS42" s="140" t="s">
        <v>1388</v>
      </c>
      <c r="AT42" s="141" t="s">
        <v>146</v>
      </c>
      <c r="AU42" s="140" t="s">
        <v>1389</v>
      </c>
      <c r="AV42" s="141" t="s">
        <v>146</v>
      </c>
      <c r="AW42" s="140" t="s">
        <v>1390</v>
      </c>
      <c r="AX42" s="141" t="s">
        <v>1391</v>
      </c>
      <c r="AY42" s="140" t="s">
        <v>1392</v>
      </c>
      <c r="AZ42" s="141" t="s">
        <v>1391</v>
      </c>
      <c r="BA42" s="140" t="s">
        <v>1393</v>
      </c>
      <c r="BB42" s="141" t="s">
        <v>1391</v>
      </c>
      <c r="BC42" s="140" t="s">
        <v>1394</v>
      </c>
      <c r="BD42" s="141" t="s">
        <v>1391</v>
      </c>
      <c r="BE42" s="140" t="s">
        <v>1395</v>
      </c>
      <c r="BF42" s="141" t="s">
        <v>106</v>
      </c>
      <c r="BG42" s="140" t="s">
        <v>1396</v>
      </c>
      <c r="BH42" s="141" t="s">
        <v>106</v>
      </c>
      <c r="BI42" s="140" t="s">
        <v>1397</v>
      </c>
      <c r="BJ42" s="141" t="s">
        <v>160</v>
      </c>
      <c r="BK42" s="140" t="s">
        <v>1398</v>
      </c>
      <c r="BL42" s="141" t="s">
        <v>160</v>
      </c>
      <c r="BM42" s="140" t="s">
        <v>1399</v>
      </c>
      <c r="BN42" s="141" t="s">
        <v>315</v>
      </c>
      <c r="BO42" s="140" t="s">
        <v>1400</v>
      </c>
      <c r="BP42" s="141" t="s">
        <v>315</v>
      </c>
      <c r="BQ42" s="140" t="s">
        <v>1401</v>
      </c>
      <c r="BR42" s="141" t="s">
        <v>108</v>
      </c>
      <c r="BS42" s="140" t="s">
        <v>1402</v>
      </c>
      <c r="BT42" s="141" t="s">
        <v>108</v>
      </c>
      <c r="BU42" s="140" t="s">
        <v>1403</v>
      </c>
      <c r="BV42" s="141" t="s">
        <v>108</v>
      </c>
      <c r="BW42" s="140" t="s">
        <v>1404</v>
      </c>
      <c r="BX42" s="141" t="s">
        <v>108</v>
      </c>
      <c r="BY42" s="140" t="s">
        <v>1405</v>
      </c>
      <c r="BZ42" s="141" t="s">
        <v>108</v>
      </c>
      <c r="CA42" s="140" t="s">
        <v>1406</v>
      </c>
      <c r="CB42" s="141" t="s">
        <v>108</v>
      </c>
      <c r="CC42" s="140" t="s">
        <v>1407</v>
      </c>
      <c r="CD42" s="141" t="s">
        <v>108</v>
      </c>
      <c r="CE42" s="140" t="s">
        <v>1377</v>
      </c>
      <c r="CF42" s="141" t="s">
        <v>108</v>
      </c>
      <c r="CG42" s="140" t="s">
        <v>1378</v>
      </c>
      <c r="CH42" s="141" t="s">
        <v>108</v>
      </c>
      <c r="CI42" s="140" t="s">
        <v>1408</v>
      </c>
      <c r="CJ42" s="141" t="s">
        <v>534</v>
      </c>
      <c r="CK42" s="140" t="s">
        <v>1409</v>
      </c>
      <c r="CL42" s="141" t="s">
        <v>534</v>
      </c>
      <c r="CM42" s="140" t="s">
        <v>1410</v>
      </c>
      <c r="CN42" s="141" t="s">
        <v>110</v>
      </c>
      <c r="CO42" s="140" t="s">
        <v>1411</v>
      </c>
      <c r="CP42" s="141" t="s">
        <v>110</v>
      </c>
      <c r="CQ42" s="140" t="s">
        <v>1412</v>
      </c>
      <c r="CR42" s="141" t="s">
        <v>110</v>
      </c>
      <c r="CS42" s="140" t="s">
        <v>1413</v>
      </c>
      <c r="CT42" s="141" t="s">
        <v>110</v>
      </c>
      <c r="CU42" s="140" t="s">
        <v>1414</v>
      </c>
      <c r="CV42" s="141" t="s">
        <v>174</v>
      </c>
      <c r="CW42" s="140" t="s">
        <v>1415</v>
      </c>
      <c r="CX42" s="141" t="s">
        <v>405</v>
      </c>
      <c r="CY42" s="140" t="s">
        <v>1416</v>
      </c>
      <c r="CZ42" s="141" t="s">
        <v>405</v>
      </c>
      <c r="DA42" s="140" t="s">
        <v>1417</v>
      </c>
      <c r="DB42" s="141" t="s">
        <v>151</v>
      </c>
      <c r="DC42" s="140" t="s">
        <v>1418</v>
      </c>
      <c r="DD42" s="141" t="s">
        <v>151</v>
      </c>
      <c r="DE42" s="140" t="s">
        <v>1419</v>
      </c>
      <c r="DF42" s="141" t="s">
        <v>117</v>
      </c>
      <c r="DG42" s="140" t="s">
        <v>1420</v>
      </c>
      <c r="DH42" s="141" t="s">
        <v>153</v>
      </c>
      <c r="DI42" s="140" t="s">
        <v>1421</v>
      </c>
      <c r="DJ42" s="141" t="s">
        <v>176</v>
      </c>
      <c r="DK42" s="140" t="s">
        <v>1422</v>
      </c>
      <c r="DL42" s="141" t="s">
        <v>176</v>
      </c>
      <c r="DM42" s="140" t="s">
        <v>1423</v>
      </c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2"/>
      <c r="DZ42" s="149"/>
      <c r="EA42" s="142"/>
      <c r="EB42" s="140"/>
      <c r="EC42" s="142"/>
      <c r="ED42" s="140"/>
      <c r="EE42" s="149"/>
      <c r="EF42" s="144"/>
      <c r="EG42" s="144"/>
      <c r="EH42" s="144"/>
      <c r="EI42" s="144"/>
      <c r="EJ42" s="144"/>
      <c r="EK42" s="144"/>
      <c r="EL42" s="144"/>
      <c r="EM42" s="150"/>
      <c r="EN42" s="144"/>
      <c r="EO42" s="144"/>
      <c r="EP42" s="144"/>
      <c r="EQ42" s="144"/>
      <c r="ER42" s="149"/>
      <c r="ES42" s="129">
        <v>172.66431390485852</v>
      </c>
      <c r="ET42" s="28">
        <v>1</v>
      </c>
      <c r="EU42" s="41">
        <v>1.25</v>
      </c>
      <c r="EV42" s="41">
        <v>0.85</v>
      </c>
      <c r="EW42" s="66">
        <v>38568741424</v>
      </c>
      <c r="EX42" s="67">
        <v>10038568741421</v>
      </c>
      <c r="EY42" s="130"/>
      <c r="EZ42" s="130"/>
      <c r="FA42" s="130"/>
      <c r="FB42" s="131">
        <v>5.98</v>
      </c>
      <c r="FC42" s="131">
        <v>8.14</v>
      </c>
      <c r="FD42" s="130"/>
      <c r="FE42" s="188" t="s">
        <v>73</v>
      </c>
      <c r="FF42" s="188"/>
      <c r="FG42" s="188"/>
      <c r="FH42" s="188"/>
      <c r="FI42" s="188"/>
      <c r="FJ42" s="132">
        <v>6.55</v>
      </c>
      <c r="FK42" s="132">
        <v>6.55</v>
      </c>
      <c r="FL42" s="132">
        <v>8.9600000000000009</v>
      </c>
      <c r="FM42" s="133">
        <f t="shared" si="0"/>
        <v>0.22245740740740741</v>
      </c>
      <c r="FN42" s="132">
        <f>4.6+0.1</f>
        <v>4.6999999999999993</v>
      </c>
      <c r="FO42" s="145" t="s">
        <v>61</v>
      </c>
      <c r="FP42" s="135">
        <v>1</v>
      </c>
      <c r="FQ42" s="135">
        <v>42</v>
      </c>
      <c r="FR42" s="135">
        <v>4</v>
      </c>
      <c r="FS42" s="135">
        <f t="shared" si="1"/>
        <v>168</v>
      </c>
      <c r="FT42" s="135">
        <f t="shared" si="2"/>
        <v>839.59999999999991</v>
      </c>
      <c r="FU42" s="146" t="s">
        <v>63</v>
      </c>
      <c r="FV42" s="135" t="s">
        <v>62</v>
      </c>
      <c r="FW42" s="137"/>
      <c r="FX42" s="137"/>
      <c r="FY42" s="137"/>
    </row>
    <row r="43" spans="1:181" s="138" customFormat="1" ht="15" customHeight="1" x14ac:dyDescent="0.25">
      <c r="A43" s="175">
        <v>42067</v>
      </c>
      <c r="B43" s="161" t="s">
        <v>1690</v>
      </c>
      <c r="C43" s="118" t="s">
        <v>64</v>
      </c>
      <c r="D43" s="118" t="s">
        <v>93</v>
      </c>
      <c r="E43" s="119" t="s">
        <v>1185</v>
      </c>
      <c r="F43" s="140" t="s">
        <v>113</v>
      </c>
      <c r="G43" s="140" t="s">
        <v>1428</v>
      </c>
      <c r="H43" s="141" t="s">
        <v>206</v>
      </c>
      <c r="I43" s="140" t="s">
        <v>1429</v>
      </c>
      <c r="J43" s="141" t="s">
        <v>519</v>
      </c>
      <c r="K43" s="140" t="s">
        <v>1430</v>
      </c>
      <c r="L43" s="141" t="s">
        <v>519</v>
      </c>
      <c r="M43" s="140" t="s">
        <v>1431</v>
      </c>
      <c r="N43" s="141" t="s">
        <v>519</v>
      </c>
      <c r="O43" s="140" t="s">
        <v>1432</v>
      </c>
      <c r="P43" s="141" t="s">
        <v>519</v>
      </c>
      <c r="Q43" s="140" t="s">
        <v>1433</v>
      </c>
      <c r="R43" s="141" t="s">
        <v>94</v>
      </c>
      <c r="S43" s="140" t="s">
        <v>1434</v>
      </c>
      <c r="T43" s="141" t="s">
        <v>94</v>
      </c>
      <c r="U43" s="140" t="s">
        <v>1435</v>
      </c>
      <c r="V43" s="141" t="s">
        <v>94</v>
      </c>
      <c r="W43" s="140" t="s">
        <v>1436</v>
      </c>
      <c r="X43" s="141" t="s">
        <v>94</v>
      </c>
      <c r="Y43" s="140" t="s">
        <v>1437</v>
      </c>
      <c r="Z43" s="141" t="s">
        <v>94</v>
      </c>
      <c r="AA43" s="140" t="s">
        <v>1438</v>
      </c>
      <c r="AB43" s="141" t="s">
        <v>94</v>
      </c>
      <c r="AC43" s="140" t="s">
        <v>1439</v>
      </c>
      <c r="AD43" s="141" t="s">
        <v>165</v>
      </c>
      <c r="AE43" s="140" t="s">
        <v>1440</v>
      </c>
      <c r="AF43" s="141" t="s">
        <v>113</v>
      </c>
      <c r="AG43" s="140" t="s">
        <v>1441</v>
      </c>
      <c r="AH43" s="141" t="s">
        <v>146</v>
      </c>
      <c r="AI43" s="140" t="s">
        <v>1442</v>
      </c>
      <c r="AJ43" s="141" t="s">
        <v>315</v>
      </c>
      <c r="AK43" s="140" t="s">
        <v>1443</v>
      </c>
      <c r="AL43" s="141" t="s">
        <v>315</v>
      </c>
      <c r="AM43" s="140" t="s">
        <v>1444</v>
      </c>
      <c r="AN43" s="141" t="s">
        <v>108</v>
      </c>
      <c r="AO43" s="140" t="s">
        <v>1445</v>
      </c>
      <c r="AP43" s="141" t="s">
        <v>189</v>
      </c>
      <c r="AQ43" s="140" t="s">
        <v>1446</v>
      </c>
      <c r="AR43" s="141" t="s">
        <v>379</v>
      </c>
      <c r="AS43" s="140" t="s">
        <v>1447</v>
      </c>
      <c r="AT43" s="141" t="s">
        <v>405</v>
      </c>
      <c r="AU43" s="140" t="s">
        <v>1448</v>
      </c>
      <c r="AV43" s="141" t="s">
        <v>117</v>
      </c>
      <c r="AW43" s="140" t="s">
        <v>1449</v>
      </c>
      <c r="AX43" s="141" t="s">
        <v>146</v>
      </c>
      <c r="AY43" s="140" t="s">
        <v>1450</v>
      </c>
      <c r="AZ43" s="141" t="s">
        <v>108</v>
      </c>
      <c r="BA43" s="140" t="s">
        <v>1451</v>
      </c>
      <c r="BB43" s="141" t="s">
        <v>189</v>
      </c>
      <c r="BC43" s="140" t="s">
        <v>1452</v>
      </c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148"/>
      <c r="CI43" s="148"/>
      <c r="CJ43" s="148"/>
      <c r="CK43" s="148"/>
      <c r="CL43" s="148"/>
      <c r="CM43" s="148"/>
      <c r="CN43" s="148"/>
      <c r="CO43" s="148"/>
      <c r="CP43" s="148"/>
      <c r="CQ43" s="148"/>
      <c r="CR43" s="148"/>
      <c r="CS43" s="148"/>
      <c r="CT43" s="148"/>
      <c r="CU43" s="148"/>
      <c r="CV43" s="148"/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8"/>
      <c r="DS43" s="148"/>
      <c r="DT43" s="148"/>
      <c r="DU43" s="148"/>
      <c r="DV43" s="148"/>
      <c r="DW43" s="148"/>
      <c r="DX43" s="140"/>
      <c r="DY43" s="142"/>
      <c r="DZ43" s="149"/>
      <c r="EA43" s="142"/>
      <c r="EB43" s="140"/>
      <c r="EC43" s="142"/>
      <c r="ED43" s="140"/>
      <c r="EE43" s="149"/>
      <c r="EF43" s="144"/>
      <c r="EG43" s="144"/>
      <c r="EH43" s="144"/>
      <c r="EI43" s="144"/>
      <c r="EJ43" s="144"/>
      <c r="EK43" s="144"/>
      <c r="EL43" s="144"/>
      <c r="EM43" s="150"/>
      <c r="EN43" s="144"/>
      <c r="EO43" s="144"/>
      <c r="EP43" s="144"/>
      <c r="EQ43" s="144"/>
      <c r="ER43" s="149"/>
      <c r="ES43" s="129">
        <v>229.00263583667035</v>
      </c>
      <c r="ET43" s="28">
        <v>1</v>
      </c>
      <c r="EU43" s="41">
        <v>1.25</v>
      </c>
      <c r="EV43" s="41">
        <v>0.85</v>
      </c>
      <c r="EW43" s="66">
        <v>38568741431</v>
      </c>
      <c r="EX43" s="67">
        <v>10038568741438</v>
      </c>
      <c r="EY43" s="130"/>
      <c r="EZ43" s="130"/>
      <c r="FA43" s="130"/>
      <c r="FB43" s="131">
        <v>3.79</v>
      </c>
      <c r="FC43" s="131">
        <v>25.87</v>
      </c>
      <c r="FD43" s="130"/>
      <c r="FE43" s="188" t="s">
        <v>73</v>
      </c>
      <c r="FF43" s="188"/>
      <c r="FG43" s="188"/>
      <c r="FH43" s="188"/>
      <c r="FI43" s="188"/>
      <c r="FJ43" s="132">
        <v>4.25</v>
      </c>
      <c r="FK43" s="132">
        <v>4.25</v>
      </c>
      <c r="FL43" s="132">
        <v>28.75</v>
      </c>
      <c r="FM43" s="133">
        <f t="shared" si="0"/>
        <v>0.30051902488425924</v>
      </c>
      <c r="FN43" s="132">
        <f>5.1+0.1</f>
        <v>5.1999999999999993</v>
      </c>
      <c r="FO43" s="145" t="s">
        <v>61</v>
      </c>
      <c r="FP43" s="135">
        <v>1</v>
      </c>
      <c r="FQ43" s="135">
        <v>99</v>
      </c>
      <c r="FR43" s="135">
        <v>1</v>
      </c>
      <c r="FS43" s="135">
        <f t="shared" si="1"/>
        <v>99</v>
      </c>
      <c r="FT43" s="135">
        <f t="shared" si="2"/>
        <v>564.79999999999995</v>
      </c>
      <c r="FU43" s="146" t="s">
        <v>63</v>
      </c>
      <c r="FV43" s="135" t="s">
        <v>62</v>
      </c>
      <c r="FW43" s="137"/>
      <c r="FX43" s="137"/>
      <c r="FY43" s="137"/>
    </row>
    <row r="44" spans="1:181" s="138" customFormat="1" ht="15" customHeight="1" x14ac:dyDescent="0.25">
      <c r="A44" s="175">
        <v>42067</v>
      </c>
      <c r="B44" s="161" t="s">
        <v>1691</v>
      </c>
      <c r="C44" s="118" t="s">
        <v>64</v>
      </c>
      <c r="D44" s="118" t="s">
        <v>93</v>
      </c>
      <c r="E44" s="119" t="s">
        <v>1185</v>
      </c>
      <c r="F44" s="140" t="s">
        <v>113</v>
      </c>
      <c r="G44" s="140" t="s">
        <v>1454</v>
      </c>
      <c r="H44" s="141" t="s">
        <v>519</v>
      </c>
      <c r="I44" s="140" t="s">
        <v>1455</v>
      </c>
      <c r="J44" s="141" t="s">
        <v>519</v>
      </c>
      <c r="K44" s="140" t="s">
        <v>1456</v>
      </c>
      <c r="L44" s="141" t="s">
        <v>94</v>
      </c>
      <c r="M44" s="140" t="s">
        <v>1457</v>
      </c>
      <c r="N44" s="141" t="s">
        <v>94</v>
      </c>
      <c r="O44" s="140" t="s">
        <v>1458</v>
      </c>
      <c r="P44" s="141" t="s">
        <v>94</v>
      </c>
      <c r="Q44" s="140" t="s">
        <v>1459</v>
      </c>
      <c r="R44" s="141" t="s">
        <v>165</v>
      </c>
      <c r="S44" s="140" t="s">
        <v>1460</v>
      </c>
      <c r="T44" s="141" t="s">
        <v>113</v>
      </c>
      <c r="U44" s="140" t="s">
        <v>1461</v>
      </c>
      <c r="V44" s="141" t="s">
        <v>146</v>
      </c>
      <c r="W44" s="140" t="s">
        <v>1462</v>
      </c>
      <c r="X44" s="141" t="s">
        <v>146</v>
      </c>
      <c r="Y44" s="140" t="s">
        <v>1463</v>
      </c>
      <c r="Z44" s="141" t="s">
        <v>146</v>
      </c>
      <c r="AA44" s="140" t="s">
        <v>1464</v>
      </c>
      <c r="AB44" s="141" t="s">
        <v>245</v>
      </c>
      <c r="AC44" s="140" t="s">
        <v>1465</v>
      </c>
      <c r="AD44" s="141" t="s">
        <v>315</v>
      </c>
      <c r="AE44" s="140" t="s">
        <v>1466</v>
      </c>
      <c r="AF44" s="141" t="s">
        <v>108</v>
      </c>
      <c r="AG44" s="140" t="s">
        <v>1467</v>
      </c>
      <c r="AH44" s="141" t="s">
        <v>534</v>
      </c>
      <c r="AI44" s="140" t="s">
        <v>1468</v>
      </c>
      <c r="AJ44" s="141" t="s">
        <v>379</v>
      </c>
      <c r="AK44" s="140" t="s">
        <v>1469</v>
      </c>
      <c r="AL44" s="141" t="s">
        <v>405</v>
      </c>
      <c r="AM44" s="140" t="s">
        <v>1470</v>
      </c>
      <c r="AN44" s="141" t="s">
        <v>117</v>
      </c>
      <c r="AO44" s="140" t="s">
        <v>1471</v>
      </c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148"/>
      <c r="CI44" s="148"/>
      <c r="CJ44" s="148"/>
      <c r="CK44" s="148"/>
      <c r="CL44" s="148"/>
      <c r="CM44" s="148"/>
      <c r="CN44" s="148"/>
      <c r="CO44" s="148"/>
      <c r="CP44" s="148"/>
      <c r="CQ44" s="148"/>
      <c r="CR44" s="148"/>
      <c r="CS44" s="148"/>
      <c r="CT44" s="148"/>
      <c r="CU44" s="148"/>
      <c r="CV44" s="148"/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/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8"/>
      <c r="DS44" s="148"/>
      <c r="DT44" s="148"/>
      <c r="DU44" s="148"/>
      <c r="DV44" s="148"/>
      <c r="DW44" s="148"/>
      <c r="DX44" s="140"/>
      <c r="DY44" s="142"/>
      <c r="DZ44" s="149"/>
      <c r="EA44" s="142"/>
      <c r="EB44" s="140"/>
      <c r="EC44" s="142"/>
      <c r="ED44" s="140"/>
      <c r="EE44" s="149"/>
      <c r="EF44" s="144"/>
      <c r="EG44" s="144"/>
      <c r="EH44" s="144"/>
      <c r="EI44" s="144"/>
      <c r="EJ44" s="144"/>
      <c r="EK44" s="144"/>
      <c r="EL44" s="144"/>
      <c r="EM44" s="150"/>
      <c r="EN44" s="144"/>
      <c r="EO44" s="144"/>
      <c r="EP44" s="144"/>
      <c r="EQ44" s="144"/>
      <c r="ER44" s="149"/>
      <c r="ES44" s="129">
        <v>82.974742413509134</v>
      </c>
      <c r="ET44" s="28">
        <v>1</v>
      </c>
      <c r="EU44" s="41">
        <v>1.25</v>
      </c>
      <c r="EV44" s="41">
        <v>0.85</v>
      </c>
      <c r="EW44" s="66">
        <v>38568741448</v>
      </c>
      <c r="EX44" s="67">
        <v>10038568741445</v>
      </c>
      <c r="EY44" s="130"/>
      <c r="EZ44" s="130"/>
      <c r="FA44" s="130"/>
      <c r="FB44" s="131">
        <v>3.9</v>
      </c>
      <c r="FC44" s="131">
        <v>18.5</v>
      </c>
      <c r="FD44" s="130"/>
      <c r="FE44" s="188" t="s">
        <v>73</v>
      </c>
      <c r="FF44" s="188"/>
      <c r="FG44" s="188"/>
      <c r="FH44" s="188"/>
      <c r="FI44" s="188"/>
      <c r="FJ44" s="132">
        <v>4.5</v>
      </c>
      <c r="FK44" s="132">
        <v>4.5</v>
      </c>
      <c r="FL44" s="132">
        <v>19</v>
      </c>
      <c r="FM44" s="133">
        <f t="shared" si="0"/>
        <v>0.22265625</v>
      </c>
      <c r="FN44" s="132">
        <f>3.6+0.1</f>
        <v>3.7</v>
      </c>
      <c r="FO44" s="145" t="s">
        <v>61</v>
      </c>
      <c r="FP44" s="135">
        <v>1</v>
      </c>
      <c r="FQ44" s="135">
        <v>80</v>
      </c>
      <c r="FR44" s="135">
        <v>2</v>
      </c>
      <c r="FS44" s="135">
        <f t="shared" si="1"/>
        <v>160</v>
      </c>
      <c r="FT44" s="135">
        <f t="shared" si="2"/>
        <v>642</v>
      </c>
      <c r="FU44" s="146" t="s">
        <v>63</v>
      </c>
      <c r="FV44" s="135" t="s">
        <v>62</v>
      </c>
      <c r="FW44" s="162"/>
      <c r="FX44" s="162"/>
      <c r="FY44" s="162"/>
    </row>
    <row r="45" spans="1:181" s="138" customFormat="1" ht="15" customHeight="1" x14ac:dyDescent="0.25">
      <c r="A45" s="175">
        <v>42067</v>
      </c>
      <c r="B45" s="147" t="s">
        <v>1692</v>
      </c>
      <c r="C45" s="118" t="s">
        <v>64</v>
      </c>
      <c r="D45" s="118" t="s">
        <v>93</v>
      </c>
      <c r="E45" s="119" t="s">
        <v>1185</v>
      </c>
      <c r="F45" s="140" t="s">
        <v>106</v>
      </c>
      <c r="G45" s="140" t="s">
        <v>1473</v>
      </c>
      <c r="H45" s="141" t="s">
        <v>1474</v>
      </c>
      <c r="I45" s="140" t="s">
        <v>273</v>
      </c>
      <c r="J45" s="141" t="s">
        <v>206</v>
      </c>
      <c r="K45" s="140" t="s">
        <v>1475</v>
      </c>
      <c r="L45" s="141" t="s">
        <v>206</v>
      </c>
      <c r="M45" s="140" t="s">
        <v>274</v>
      </c>
      <c r="N45" s="141" t="s">
        <v>140</v>
      </c>
      <c r="O45" s="140" t="s">
        <v>275</v>
      </c>
      <c r="P45" s="141" t="s">
        <v>784</v>
      </c>
      <c r="Q45" s="140" t="s">
        <v>276</v>
      </c>
      <c r="R45" s="141" t="s">
        <v>146</v>
      </c>
      <c r="S45" s="140" t="s">
        <v>277</v>
      </c>
      <c r="T45" s="141" t="s">
        <v>146</v>
      </c>
      <c r="U45" s="140" t="s">
        <v>278</v>
      </c>
      <c r="V45" s="141" t="s">
        <v>146</v>
      </c>
      <c r="W45" s="140" t="s">
        <v>279</v>
      </c>
      <c r="X45" s="141" t="s">
        <v>146</v>
      </c>
      <c r="Y45" s="140" t="s">
        <v>1476</v>
      </c>
      <c r="Z45" s="141" t="s">
        <v>106</v>
      </c>
      <c r="AA45" s="140" t="s">
        <v>280</v>
      </c>
      <c r="AB45" s="141" t="s">
        <v>108</v>
      </c>
      <c r="AC45" s="140" t="s">
        <v>281</v>
      </c>
      <c r="AD45" s="141" t="s">
        <v>151</v>
      </c>
      <c r="AE45" s="140" t="s">
        <v>282</v>
      </c>
      <c r="AF45" s="141" t="s">
        <v>151</v>
      </c>
      <c r="AG45" s="140" t="s">
        <v>283</v>
      </c>
      <c r="AH45" s="141" t="s">
        <v>157</v>
      </c>
      <c r="AI45" s="140" t="s">
        <v>284</v>
      </c>
      <c r="AJ45" s="141"/>
      <c r="AK45" s="140"/>
      <c r="AL45" s="141"/>
      <c r="AM45" s="140"/>
      <c r="AN45" s="141"/>
      <c r="AO45" s="140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/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0"/>
      <c r="DY45" s="142"/>
      <c r="DZ45" s="149"/>
      <c r="EA45" s="142"/>
      <c r="EB45" s="140"/>
      <c r="EC45" s="142"/>
      <c r="ED45" s="140"/>
      <c r="EE45" s="149"/>
      <c r="EF45" s="144"/>
      <c r="EG45" s="144"/>
      <c r="EH45" s="144"/>
      <c r="EI45" s="144"/>
      <c r="EJ45" s="144"/>
      <c r="EK45" s="144"/>
      <c r="EL45" s="144"/>
      <c r="EM45" s="150"/>
      <c r="EN45" s="144"/>
      <c r="EO45" s="144"/>
      <c r="EP45" s="144"/>
      <c r="EQ45" s="144"/>
      <c r="ER45" s="149"/>
      <c r="ES45" s="129">
        <v>98.129140240322826</v>
      </c>
      <c r="ET45" s="28">
        <v>0.5</v>
      </c>
      <c r="EU45" s="41">
        <v>0.55000000000000004</v>
      </c>
      <c r="EV45" s="41">
        <v>0.35</v>
      </c>
      <c r="EW45" s="66">
        <v>38568741455</v>
      </c>
      <c r="EX45" s="67">
        <v>10038568741452</v>
      </c>
      <c r="EY45" s="130"/>
      <c r="EZ45" s="130"/>
      <c r="FA45" s="130"/>
      <c r="FB45" s="131">
        <v>4.17</v>
      </c>
      <c r="FC45" s="131">
        <v>7.48</v>
      </c>
      <c r="FD45" s="130"/>
      <c r="FE45" s="188" t="s">
        <v>73</v>
      </c>
      <c r="FF45" s="188"/>
      <c r="FG45" s="188"/>
      <c r="FH45" s="188"/>
      <c r="FI45" s="188"/>
      <c r="FJ45" s="132">
        <v>5.5</v>
      </c>
      <c r="FK45" s="132">
        <v>5.5</v>
      </c>
      <c r="FL45" s="132">
        <v>8.25</v>
      </c>
      <c r="FM45" s="133">
        <f t="shared" si="0"/>
        <v>0.14442274305555555</v>
      </c>
      <c r="FN45" s="132">
        <f>1.5+0.1</f>
        <v>1.6</v>
      </c>
      <c r="FO45" s="145" t="s">
        <v>61</v>
      </c>
      <c r="FP45" s="135">
        <v>1</v>
      </c>
      <c r="FQ45" s="135">
        <v>56</v>
      </c>
      <c r="FR45" s="135">
        <v>5</v>
      </c>
      <c r="FS45" s="135">
        <f t="shared" si="1"/>
        <v>280</v>
      </c>
      <c r="FT45" s="135">
        <f t="shared" si="2"/>
        <v>498.00000000000006</v>
      </c>
      <c r="FU45" s="135" t="s">
        <v>63</v>
      </c>
      <c r="FV45" s="135" t="s">
        <v>62</v>
      </c>
      <c r="FW45" s="162"/>
      <c r="FX45" s="137"/>
      <c r="FY45" s="137"/>
    </row>
    <row r="46" spans="1:181" s="138" customFormat="1" ht="15" customHeight="1" x14ac:dyDescent="0.25">
      <c r="A46" s="175">
        <v>42067</v>
      </c>
      <c r="B46" s="161" t="s">
        <v>1693</v>
      </c>
      <c r="C46" s="118" t="s">
        <v>64</v>
      </c>
      <c r="D46" s="118" t="s">
        <v>93</v>
      </c>
      <c r="E46" s="119" t="s">
        <v>1185</v>
      </c>
      <c r="F46" s="140" t="s">
        <v>110</v>
      </c>
      <c r="G46" s="140" t="s">
        <v>1478</v>
      </c>
      <c r="H46" s="141" t="s">
        <v>178</v>
      </c>
      <c r="I46" s="140" t="s">
        <v>1479</v>
      </c>
      <c r="J46" s="141" t="s">
        <v>206</v>
      </c>
      <c r="K46" s="140" t="s">
        <v>1480</v>
      </c>
      <c r="L46" s="141" t="s">
        <v>206</v>
      </c>
      <c r="M46" s="140" t="s">
        <v>1481</v>
      </c>
      <c r="N46" s="141" t="s">
        <v>1482</v>
      </c>
      <c r="O46" s="140" t="s">
        <v>1483</v>
      </c>
      <c r="P46" s="141" t="s">
        <v>94</v>
      </c>
      <c r="Q46" s="140" t="s">
        <v>1484</v>
      </c>
      <c r="R46" s="141" t="s">
        <v>94</v>
      </c>
      <c r="S46" s="140" t="s">
        <v>1485</v>
      </c>
      <c r="T46" s="141" t="s">
        <v>94</v>
      </c>
      <c r="U46" s="140" t="s">
        <v>1486</v>
      </c>
      <c r="V46" s="141" t="s">
        <v>94</v>
      </c>
      <c r="W46" s="140" t="s">
        <v>1487</v>
      </c>
      <c r="X46" s="141" t="s">
        <v>165</v>
      </c>
      <c r="Y46" s="140" t="s">
        <v>1488</v>
      </c>
      <c r="Z46" s="141" t="s">
        <v>146</v>
      </c>
      <c r="AA46" s="140" t="s">
        <v>1489</v>
      </c>
      <c r="AB46" s="141" t="s">
        <v>315</v>
      </c>
      <c r="AC46" s="140" t="s">
        <v>1490</v>
      </c>
      <c r="AD46" s="141" t="s">
        <v>315</v>
      </c>
      <c r="AE46" s="140" t="s">
        <v>1491</v>
      </c>
      <c r="AF46" s="141" t="s">
        <v>108</v>
      </c>
      <c r="AG46" s="140" t="s">
        <v>1492</v>
      </c>
      <c r="AH46" s="141" t="s">
        <v>108</v>
      </c>
      <c r="AI46" s="140" t="s">
        <v>1493</v>
      </c>
      <c r="AJ46" s="141" t="s">
        <v>108</v>
      </c>
      <c r="AK46" s="140" t="s">
        <v>1494</v>
      </c>
      <c r="AL46" s="141" t="s">
        <v>108</v>
      </c>
      <c r="AM46" s="140" t="s">
        <v>1495</v>
      </c>
      <c r="AN46" s="141" t="s">
        <v>108</v>
      </c>
      <c r="AO46" s="140" t="s">
        <v>1496</v>
      </c>
      <c r="AP46" s="141" t="s">
        <v>189</v>
      </c>
      <c r="AQ46" s="140" t="s">
        <v>1497</v>
      </c>
      <c r="AR46" s="141" t="s">
        <v>110</v>
      </c>
      <c r="AS46" s="140" t="s">
        <v>1498</v>
      </c>
      <c r="AT46" s="141" t="s">
        <v>405</v>
      </c>
      <c r="AU46" s="140" t="s">
        <v>1499</v>
      </c>
      <c r="AV46" s="141" t="s">
        <v>405</v>
      </c>
      <c r="AW46" s="140" t="s">
        <v>1500</v>
      </c>
      <c r="AX46" s="141" t="s">
        <v>385</v>
      </c>
      <c r="AY46" s="140" t="s">
        <v>1501</v>
      </c>
      <c r="AZ46" s="141" t="s">
        <v>176</v>
      </c>
      <c r="BA46" s="140" t="s">
        <v>1502</v>
      </c>
      <c r="BB46" s="141" t="s">
        <v>176</v>
      </c>
      <c r="BC46" s="140" t="s">
        <v>1503</v>
      </c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  <c r="CH46" s="148"/>
      <c r="CI46" s="148"/>
      <c r="CJ46" s="148"/>
      <c r="CK46" s="148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8"/>
      <c r="DS46" s="148"/>
      <c r="DT46" s="148"/>
      <c r="DU46" s="148"/>
      <c r="DV46" s="148"/>
      <c r="DW46" s="148"/>
      <c r="DX46" s="140"/>
      <c r="DY46" s="142"/>
      <c r="DZ46" s="149"/>
      <c r="EA46" s="142"/>
      <c r="EB46" s="140"/>
      <c r="EC46" s="142"/>
      <c r="ED46" s="140"/>
      <c r="EE46" s="149"/>
      <c r="EF46" s="144"/>
      <c r="EG46" s="144"/>
      <c r="EH46" s="144"/>
      <c r="EI46" s="144"/>
      <c r="EJ46" s="144"/>
      <c r="EK46" s="144"/>
      <c r="EL46" s="144"/>
      <c r="EM46" s="150"/>
      <c r="EN46" s="144"/>
      <c r="EO46" s="144"/>
      <c r="EP46" s="144"/>
      <c r="EQ46" s="144"/>
      <c r="ER46" s="149"/>
      <c r="ES46" s="129">
        <v>261.79736625192373</v>
      </c>
      <c r="ET46" s="28">
        <v>1</v>
      </c>
      <c r="EU46" s="41">
        <v>1.25</v>
      </c>
      <c r="EV46" s="41">
        <v>0.85</v>
      </c>
      <c r="EW46" s="66">
        <v>38568741462</v>
      </c>
      <c r="EX46" s="67">
        <v>10038568741469</v>
      </c>
      <c r="EY46" s="130"/>
      <c r="EZ46" s="130"/>
      <c r="FA46" s="130"/>
      <c r="FB46" s="131">
        <v>5.98</v>
      </c>
      <c r="FC46" s="131">
        <v>16.809999999999999</v>
      </c>
      <c r="FD46" s="130"/>
      <c r="FE46" s="188" t="s">
        <v>73</v>
      </c>
      <c r="FF46" s="188"/>
      <c r="FG46" s="188"/>
      <c r="FH46" s="188"/>
      <c r="FI46" s="188"/>
      <c r="FJ46" s="132">
        <v>6.75</v>
      </c>
      <c r="FK46" s="132">
        <v>6.75</v>
      </c>
      <c r="FL46" s="132">
        <v>19.5</v>
      </c>
      <c r="FM46" s="133">
        <f t="shared" si="0"/>
        <v>0.51416015625</v>
      </c>
      <c r="FN46" s="132">
        <f>8.2+0.1</f>
        <v>8.2999999999999989</v>
      </c>
      <c r="FO46" s="145" t="s">
        <v>61</v>
      </c>
      <c r="FP46" s="135">
        <v>1</v>
      </c>
      <c r="FQ46" s="135">
        <v>35</v>
      </c>
      <c r="FR46" s="135">
        <v>2</v>
      </c>
      <c r="FS46" s="135">
        <f t="shared" si="1"/>
        <v>70</v>
      </c>
      <c r="FT46" s="135">
        <f t="shared" si="2"/>
        <v>630.99999999999989</v>
      </c>
      <c r="FU46" s="146" t="s">
        <v>63</v>
      </c>
      <c r="FV46" s="135" t="s">
        <v>62</v>
      </c>
      <c r="FW46" s="162"/>
      <c r="FX46" s="137"/>
      <c r="FY46" s="137"/>
    </row>
    <row r="47" spans="1:181" s="138" customFormat="1" ht="15" customHeight="1" x14ac:dyDescent="0.25">
      <c r="A47" s="175">
        <v>42067</v>
      </c>
      <c r="B47" s="147" t="s">
        <v>1694</v>
      </c>
      <c r="C47" s="118" t="s">
        <v>64</v>
      </c>
      <c r="D47" s="118" t="s">
        <v>93</v>
      </c>
      <c r="E47" s="119" t="s">
        <v>1185</v>
      </c>
      <c r="F47" s="140" t="s">
        <v>110</v>
      </c>
      <c r="G47" s="140" t="s">
        <v>1508</v>
      </c>
      <c r="H47" s="141" t="s">
        <v>178</v>
      </c>
      <c r="I47" s="140" t="s">
        <v>1509</v>
      </c>
      <c r="J47" s="141" t="s">
        <v>206</v>
      </c>
      <c r="K47" s="140" t="s">
        <v>1510</v>
      </c>
      <c r="L47" s="141" t="s">
        <v>206</v>
      </c>
      <c r="M47" s="140" t="s">
        <v>1511</v>
      </c>
      <c r="N47" s="141" t="s">
        <v>1482</v>
      </c>
      <c r="O47" s="140" t="s">
        <v>1512</v>
      </c>
      <c r="P47" s="141" t="s">
        <v>94</v>
      </c>
      <c r="Q47" s="140" t="s">
        <v>1513</v>
      </c>
      <c r="R47" s="141" t="s">
        <v>94</v>
      </c>
      <c r="S47" s="140" t="s">
        <v>1514</v>
      </c>
      <c r="T47" s="141" t="s">
        <v>94</v>
      </c>
      <c r="U47" s="140" t="s">
        <v>1515</v>
      </c>
      <c r="V47" s="141" t="s">
        <v>94</v>
      </c>
      <c r="W47" s="140" t="s">
        <v>1516</v>
      </c>
      <c r="X47" s="141" t="s">
        <v>165</v>
      </c>
      <c r="Y47" s="140" t="s">
        <v>1517</v>
      </c>
      <c r="Z47" s="141" t="s">
        <v>146</v>
      </c>
      <c r="AA47" s="140" t="s">
        <v>1518</v>
      </c>
      <c r="AB47" s="141" t="s">
        <v>315</v>
      </c>
      <c r="AC47" s="140" t="s">
        <v>1519</v>
      </c>
      <c r="AD47" s="141" t="s">
        <v>315</v>
      </c>
      <c r="AE47" s="140" t="s">
        <v>1520</v>
      </c>
      <c r="AF47" s="141" t="s">
        <v>315</v>
      </c>
      <c r="AG47" s="140" t="s">
        <v>1521</v>
      </c>
      <c r="AH47" s="141" t="s">
        <v>108</v>
      </c>
      <c r="AI47" s="140" t="s">
        <v>1522</v>
      </c>
      <c r="AJ47" s="141" t="s">
        <v>108</v>
      </c>
      <c r="AK47" s="140" t="s">
        <v>1523</v>
      </c>
      <c r="AL47" s="141" t="s">
        <v>108</v>
      </c>
      <c r="AM47" s="140" t="s">
        <v>1524</v>
      </c>
      <c r="AN47" s="141" t="s">
        <v>108</v>
      </c>
      <c r="AO47" s="140" t="s">
        <v>1525</v>
      </c>
      <c r="AP47" s="141" t="s">
        <v>534</v>
      </c>
      <c r="AQ47" s="140" t="s">
        <v>1526</v>
      </c>
      <c r="AR47" s="141" t="s">
        <v>189</v>
      </c>
      <c r="AS47" s="140" t="s">
        <v>1527</v>
      </c>
      <c r="AT47" s="141" t="s">
        <v>110</v>
      </c>
      <c r="AU47" s="140" t="s">
        <v>1528</v>
      </c>
      <c r="AV47" s="141" t="s">
        <v>405</v>
      </c>
      <c r="AW47" s="140" t="s">
        <v>1529</v>
      </c>
      <c r="AX47" s="141" t="s">
        <v>405</v>
      </c>
      <c r="AY47" s="140" t="s">
        <v>1530</v>
      </c>
      <c r="AZ47" s="141" t="s">
        <v>405</v>
      </c>
      <c r="BA47" s="140" t="s">
        <v>1531</v>
      </c>
      <c r="BB47" s="141" t="s">
        <v>385</v>
      </c>
      <c r="BC47" s="140" t="s">
        <v>1532</v>
      </c>
      <c r="BD47" s="141" t="s">
        <v>176</v>
      </c>
      <c r="BE47" s="140" t="s">
        <v>1533</v>
      </c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0"/>
      <c r="DY47" s="142"/>
      <c r="DZ47" s="149"/>
      <c r="EA47" s="142"/>
      <c r="EB47" s="140"/>
      <c r="EC47" s="142"/>
      <c r="ED47" s="140"/>
      <c r="EE47" s="149"/>
      <c r="EF47" s="144"/>
      <c r="EG47" s="144"/>
      <c r="EH47" s="144"/>
      <c r="EI47" s="144"/>
      <c r="EJ47" s="144"/>
      <c r="EK47" s="144"/>
      <c r="EL47" s="144"/>
      <c r="EM47" s="150"/>
      <c r="EN47" s="144"/>
      <c r="EO47" s="144"/>
      <c r="EP47" s="144"/>
      <c r="EQ47" s="144"/>
      <c r="ER47" s="149"/>
      <c r="ES47" s="129">
        <v>131.4433319287414</v>
      </c>
      <c r="ET47" s="28">
        <v>0.5</v>
      </c>
      <c r="EU47" s="41">
        <v>0.55000000000000004</v>
      </c>
      <c r="EV47" s="41">
        <v>0.35</v>
      </c>
      <c r="EW47" s="66">
        <v>38568741486</v>
      </c>
      <c r="EX47" s="67">
        <v>10038568741483</v>
      </c>
      <c r="EY47" s="130"/>
      <c r="EZ47" s="130"/>
      <c r="FA47" s="130"/>
      <c r="FB47" s="131">
        <v>2.72</v>
      </c>
      <c r="FC47" s="131">
        <v>6.81</v>
      </c>
      <c r="FD47" s="130"/>
      <c r="FE47" s="188" t="s">
        <v>73</v>
      </c>
      <c r="FF47" s="188"/>
      <c r="FG47" s="188"/>
      <c r="FH47" s="188"/>
      <c r="FI47" s="188"/>
      <c r="FJ47" s="132">
        <v>3</v>
      </c>
      <c r="FK47" s="132">
        <v>3</v>
      </c>
      <c r="FL47" s="132">
        <v>8.5</v>
      </c>
      <c r="FM47" s="133">
        <f t="shared" si="0"/>
        <v>4.4270833333333336E-2</v>
      </c>
      <c r="FN47" s="132">
        <f>1.2+0.1</f>
        <v>1.3</v>
      </c>
      <c r="FO47" s="145" t="s">
        <v>61</v>
      </c>
      <c r="FP47" s="135">
        <v>1</v>
      </c>
      <c r="FQ47" s="135">
        <v>238</v>
      </c>
      <c r="FR47" s="135">
        <v>5</v>
      </c>
      <c r="FS47" s="135">
        <f t="shared" si="1"/>
        <v>1190</v>
      </c>
      <c r="FT47" s="135">
        <f t="shared" si="2"/>
        <v>1597.0000000000002</v>
      </c>
      <c r="FU47" s="146" t="s">
        <v>63</v>
      </c>
      <c r="FV47" s="135" t="s">
        <v>62</v>
      </c>
      <c r="FW47" s="162"/>
      <c r="FX47" s="137"/>
      <c r="FY47" s="137"/>
    </row>
    <row r="48" spans="1:181" s="138" customFormat="1" ht="15" customHeight="1" x14ac:dyDescent="0.25">
      <c r="A48" s="175">
        <v>42067</v>
      </c>
      <c r="B48" s="161" t="s">
        <v>1695</v>
      </c>
      <c r="C48" s="118" t="s">
        <v>64</v>
      </c>
      <c r="D48" s="118" t="s">
        <v>93</v>
      </c>
      <c r="E48" s="119" t="s">
        <v>1185</v>
      </c>
      <c r="F48" s="140" t="s">
        <v>110</v>
      </c>
      <c r="G48" s="140" t="s">
        <v>1696</v>
      </c>
      <c r="H48" s="141" t="s">
        <v>178</v>
      </c>
      <c r="I48" s="140" t="s">
        <v>1697</v>
      </c>
      <c r="J48" s="141" t="s">
        <v>206</v>
      </c>
      <c r="K48" s="140" t="s">
        <v>1698</v>
      </c>
      <c r="L48" s="141" t="s">
        <v>1482</v>
      </c>
      <c r="M48" s="140" t="s">
        <v>1699</v>
      </c>
      <c r="N48" s="141" t="s">
        <v>94</v>
      </c>
      <c r="O48" s="140" t="s">
        <v>1700</v>
      </c>
      <c r="P48" s="141" t="s">
        <v>94</v>
      </c>
      <c r="Q48" s="140" t="s">
        <v>1701</v>
      </c>
      <c r="R48" s="141" t="s">
        <v>94</v>
      </c>
      <c r="S48" s="140" t="s">
        <v>1702</v>
      </c>
      <c r="T48" s="141" t="s">
        <v>94</v>
      </c>
      <c r="U48" s="140" t="s">
        <v>1703</v>
      </c>
      <c r="V48" s="141" t="s">
        <v>165</v>
      </c>
      <c r="W48" s="140" t="s">
        <v>1704</v>
      </c>
      <c r="X48" s="141" t="s">
        <v>146</v>
      </c>
      <c r="Y48" s="140" t="s">
        <v>1705</v>
      </c>
      <c r="Z48" s="141" t="s">
        <v>146</v>
      </c>
      <c r="AA48" s="140" t="s">
        <v>1706</v>
      </c>
      <c r="AB48" s="141" t="s">
        <v>315</v>
      </c>
      <c r="AC48" s="140" t="s">
        <v>1707</v>
      </c>
      <c r="AD48" s="141" t="s">
        <v>315</v>
      </c>
      <c r="AE48" s="140" t="s">
        <v>1708</v>
      </c>
      <c r="AF48" s="141" t="s">
        <v>315</v>
      </c>
      <c r="AG48" s="140" t="s">
        <v>1709</v>
      </c>
      <c r="AH48" s="141" t="s">
        <v>108</v>
      </c>
      <c r="AI48" s="140" t="s">
        <v>1710</v>
      </c>
      <c r="AJ48" s="141" t="s">
        <v>108</v>
      </c>
      <c r="AK48" s="140" t="s">
        <v>1711</v>
      </c>
      <c r="AL48" s="141" t="s">
        <v>108</v>
      </c>
      <c r="AM48" s="140" t="s">
        <v>1712</v>
      </c>
      <c r="AN48" s="141" t="s">
        <v>534</v>
      </c>
      <c r="AO48" s="140" t="s">
        <v>1713</v>
      </c>
      <c r="AP48" s="141" t="s">
        <v>189</v>
      </c>
      <c r="AQ48" s="140" t="s">
        <v>1714</v>
      </c>
      <c r="AR48" s="141" t="s">
        <v>110</v>
      </c>
      <c r="AS48" s="140" t="s">
        <v>1715</v>
      </c>
      <c r="AT48" s="141" t="s">
        <v>405</v>
      </c>
      <c r="AU48" s="140" t="s">
        <v>1716</v>
      </c>
      <c r="AV48" s="141" t="s">
        <v>405</v>
      </c>
      <c r="AW48" s="140" t="s">
        <v>1717</v>
      </c>
      <c r="AX48" s="141" t="s">
        <v>405</v>
      </c>
      <c r="AY48" s="140" t="s">
        <v>1718</v>
      </c>
      <c r="AZ48" s="141" t="s">
        <v>385</v>
      </c>
      <c r="BA48" s="140" t="s">
        <v>1719</v>
      </c>
      <c r="BB48" s="141" t="s">
        <v>176</v>
      </c>
      <c r="BC48" s="140" t="s">
        <v>1720</v>
      </c>
      <c r="BD48" s="141"/>
      <c r="BE48" s="140"/>
      <c r="BF48" s="141"/>
      <c r="BG48" s="140"/>
      <c r="BH48" s="141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2"/>
      <c r="DZ48" s="149"/>
      <c r="EA48" s="142"/>
      <c r="EB48" s="140"/>
      <c r="EC48" s="142"/>
      <c r="ED48" s="140"/>
      <c r="EE48" s="149"/>
      <c r="EF48" s="144"/>
      <c r="EG48" s="144"/>
      <c r="EH48" s="144"/>
      <c r="EI48" s="144"/>
      <c r="EJ48" s="144"/>
      <c r="EK48" s="144"/>
      <c r="EL48" s="144"/>
      <c r="EM48" s="150"/>
      <c r="EN48" s="144"/>
      <c r="EO48" s="144"/>
      <c r="EP48" s="144"/>
      <c r="EQ48" s="144"/>
      <c r="ER48" s="149"/>
      <c r="ES48" s="129">
        <v>115.09673504605023</v>
      </c>
      <c r="ET48" s="28">
        <v>0.5</v>
      </c>
      <c r="EU48" s="41">
        <v>0.55000000000000004</v>
      </c>
      <c r="EV48" s="41">
        <v>0.35</v>
      </c>
      <c r="EW48" s="66">
        <v>38568741493</v>
      </c>
      <c r="EX48" s="67">
        <v>10038568741490</v>
      </c>
      <c r="EY48" s="130"/>
      <c r="EZ48" s="130"/>
      <c r="FA48" s="130"/>
      <c r="FB48" s="131">
        <v>2</v>
      </c>
      <c r="FC48" s="131">
        <v>4.49</v>
      </c>
      <c r="FD48" s="130"/>
      <c r="FE48" s="188" t="s">
        <v>73</v>
      </c>
      <c r="FF48" s="188"/>
      <c r="FG48" s="188"/>
      <c r="FH48" s="188"/>
      <c r="FI48" s="188"/>
      <c r="FJ48" s="132">
        <v>2.5</v>
      </c>
      <c r="FK48" s="132">
        <v>2.5</v>
      </c>
      <c r="FL48" s="132">
        <v>6</v>
      </c>
      <c r="FM48" s="133">
        <f t="shared" si="0"/>
        <v>2.1701388888888888E-2</v>
      </c>
      <c r="FN48" s="132">
        <f>0.9+0.1</f>
        <v>1</v>
      </c>
      <c r="FO48" s="145" t="s">
        <v>61</v>
      </c>
      <c r="FP48" s="135">
        <v>1</v>
      </c>
      <c r="FQ48" s="135">
        <v>357</v>
      </c>
      <c r="FR48" s="135">
        <v>7</v>
      </c>
      <c r="FS48" s="135">
        <f t="shared" si="1"/>
        <v>2499</v>
      </c>
      <c r="FT48" s="135">
        <f t="shared" si="2"/>
        <v>2549</v>
      </c>
      <c r="FU48" s="135" t="s">
        <v>63</v>
      </c>
      <c r="FV48" s="135" t="s">
        <v>62</v>
      </c>
      <c r="FW48" s="162"/>
      <c r="FX48" s="137"/>
      <c r="FY48" s="137"/>
    </row>
    <row r="49" spans="1:182" s="138" customFormat="1" ht="15" customHeight="1" x14ac:dyDescent="0.25">
      <c r="A49" s="175">
        <v>42067</v>
      </c>
      <c r="B49" s="147" t="s">
        <v>1721</v>
      </c>
      <c r="C49" s="118" t="s">
        <v>64</v>
      </c>
      <c r="D49" s="118" t="s">
        <v>93</v>
      </c>
      <c r="E49" s="119" t="s">
        <v>1185</v>
      </c>
      <c r="F49" s="140" t="s">
        <v>94</v>
      </c>
      <c r="G49" s="140" t="s">
        <v>1535</v>
      </c>
      <c r="H49" s="141" t="s">
        <v>178</v>
      </c>
      <c r="I49" s="140" t="s">
        <v>1536</v>
      </c>
      <c r="J49" s="141" t="s">
        <v>206</v>
      </c>
      <c r="K49" s="140" t="s">
        <v>1537</v>
      </c>
      <c r="L49" s="141" t="s">
        <v>94</v>
      </c>
      <c r="M49" s="140" t="s">
        <v>1538</v>
      </c>
      <c r="N49" s="141" t="s">
        <v>94</v>
      </c>
      <c r="O49" s="140" t="s">
        <v>1539</v>
      </c>
      <c r="P49" s="141" t="s">
        <v>94</v>
      </c>
      <c r="Q49" s="140" t="s">
        <v>1540</v>
      </c>
      <c r="R49" s="141" t="s">
        <v>165</v>
      </c>
      <c r="S49" s="140" t="s">
        <v>1541</v>
      </c>
      <c r="T49" s="141" t="s">
        <v>146</v>
      </c>
      <c r="U49" s="140" t="s">
        <v>1542</v>
      </c>
      <c r="V49" s="141" t="s">
        <v>189</v>
      </c>
      <c r="W49" s="140" t="s">
        <v>1543</v>
      </c>
      <c r="X49" s="141" t="s">
        <v>379</v>
      </c>
      <c r="Y49" s="140" t="s">
        <v>1544</v>
      </c>
      <c r="Z49" s="141" t="s">
        <v>110</v>
      </c>
      <c r="AA49" s="140" t="s">
        <v>1545</v>
      </c>
      <c r="AB49" s="141" t="s">
        <v>110</v>
      </c>
      <c r="AC49" s="140" t="s">
        <v>1546</v>
      </c>
      <c r="AD49" s="141" t="s">
        <v>385</v>
      </c>
      <c r="AE49" s="140" t="s">
        <v>1547</v>
      </c>
      <c r="AF49" s="141"/>
      <c r="AG49" s="140"/>
      <c r="AH49" s="141"/>
      <c r="AI49" s="140"/>
      <c r="AJ49" s="141"/>
      <c r="AK49" s="140"/>
      <c r="AL49" s="141"/>
      <c r="AM49" s="140"/>
      <c r="AN49" s="141"/>
      <c r="AO49" s="140"/>
      <c r="AP49" s="141"/>
      <c r="AQ49" s="140"/>
      <c r="AR49" s="141"/>
      <c r="AS49" s="140"/>
      <c r="AT49" s="141"/>
      <c r="AU49" s="140"/>
      <c r="AV49" s="141"/>
      <c r="AW49" s="140"/>
      <c r="AX49" s="141"/>
      <c r="AY49" s="140"/>
      <c r="AZ49" s="141"/>
      <c r="BA49" s="140"/>
      <c r="BB49" s="141"/>
      <c r="BC49" s="140"/>
      <c r="BD49" s="141"/>
      <c r="BE49" s="140"/>
      <c r="BF49" s="141"/>
      <c r="BG49" s="140"/>
      <c r="BH49" s="141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2"/>
      <c r="DZ49" s="149"/>
      <c r="EA49" s="142"/>
      <c r="EB49" s="140"/>
      <c r="EC49" s="142"/>
      <c r="ED49" s="140"/>
      <c r="EE49" s="149"/>
      <c r="EF49" s="144"/>
      <c r="EG49" s="144"/>
      <c r="EH49" s="144"/>
      <c r="EI49" s="144"/>
      <c r="EJ49" s="144"/>
      <c r="EK49" s="144"/>
      <c r="EL49" s="144"/>
      <c r="EM49" s="150"/>
      <c r="EN49" s="144"/>
      <c r="EO49" s="144"/>
      <c r="EP49" s="144"/>
      <c r="EQ49" s="144"/>
      <c r="ER49" s="149"/>
      <c r="ES49" s="129">
        <v>53.303955201891974</v>
      </c>
      <c r="ET49" s="28">
        <v>0.5</v>
      </c>
      <c r="EU49" s="41">
        <v>0.55000000000000004</v>
      </c>
      <c r="EV49" s="41">
        <v>0.35</v>
      </c>
      <c r="EW49" s="66">
        <v>38568741509</v>
      </c>
      <c r="EX49" s="67">
        <v>10038568741506</v>
      </c>
      <c r="EY49" s="130"/>
      <c r="EZ49" s="130"/>
      <c r="FA49" s="130"/>
      <c r="FB49" s="131">
        <v>2.36</v>
      </c>
      <c r="FC49" s="131">
        <v>5.31</v>
      </c>
      <c r="FD49" s="130"/>
      <c r="FE49" s="188" t="s">
        <v>73</v>
      </c>
      <c r="FF49" s="188"/>
      <c r="FG49" s="188"/>
      <c r="FH49" s="188"/>
      <c r="FI49" s="188"/>
      <c r="FJ49" s="132">
        <v>2.75</v>
      </c>
      <c r="FK49" s="132">
        <v>2.75</v>
      </c>
      <c r="FL49" s="132">
        <v>8</v>
      </c>
      <c r="FM49" s="133">
        <f t="shared" si="0"/>
        <v>3.5011574074074077E-2</v>
      </c>
      <c r="FN49" s="132">
        <f>0.6+0.1</f>
        <v>0.7</v>
      </c>
      <c r="FO49" s="145" t="s">
        <v>61</v>
      </c>
      <c r="FP49" s="135">
        <v>1</v>
      </c>
      <c r="FQ49" s="135">
        <v>238</v>
      </c>
      <c r="FR49" s="135">
        <v>5</v>
      </c>
      <c r="FS49" s="135">
        <f t="shared" si="1"/>
        <v>1190</v>
      </c>
      <c r="FT49" s="135">
        <f t="shared" si="2"/>
        <v>883</v>
      </c>
      <c r="FU49" s="146" t="s">
        <v>63</v>
      </c>
      <c r="FV49" s="135" t="s">
        <v>62</v>
      </c>
      <c r="FW49" s="162"/>
      <c r="FX49" s="137"/>
      <c r="FY49" s="137"/>
    </row>
    <row r="50" spans="1:182" s="138" customFormat="1" ht="15" customHeight="1" x14ac:dyDescent="0.25">
      <c r="A50" s="175">
        <v>42067</v>
      </c>
      <c r="B50" s="147" t="s">
        <v>1722</v>
      </c>
      <c r="C50" s="118" t="s">
        <v>64</v>
      </c>
      <c r="D50" s="118" t="s">
        <v>93</v>
      </c>
      <c r="E50" s="119" t="s">
        <v>1185</v>
      </c>
      <c r="F50" s="140" t="s">
        <v>94</v>
      </c>
      <c r="G50" s="140" t="s">
        <v>1581</v>
      </c>
      <c r="H50" s="141" t="s">
        <v>178</v>
      </c>
      <c r="I50" s="140" t="s">
        <v>1582</v>
      </c>
      <c r="J50" s="141" t="s">
        <v>206</v>
      </c>
      <c r="K50" s="140" t="s">
        <v>1583</v>
      </c>
      <c r="L50" s="141" t="s">
        <v>94</v>
      </c>
      <c r="M50" s="140" t="s">
        <v>1584</v>
      </c>
      <c r="N50" s="141" t="s">
        <v>94</v>
      </c>
      <c r="O50" s="140" t="s">
        <v>1585</v>
      </c>
      <c r="P50" s="141" t="s">
        <v>94</v>
      </c>
      <c r="Q50" s="140" t="s">
        <v>1586</v>
      </c>
      <c r="R50" s="141" t="s">
        <v>165</v>
      </c>
      <c r="S50" s="140" t="s">
        <v>1587</v>
      </c>
      <c r="T50" s="141" t="s">
        <v>146</v>
      </c>
      <c r="U50" s="140" t="s">
        <v>1588</v>
      </c>
      <c r="V50" s="141" t="s">
        <v>146</v>
      </c>
      <c r="W50" s="140" t="s">
        <v>1589</v>
      </c>
      <c r="X50" s="141" t="s">
        <v>189</v>
      </c>
      <c r="Y50" s="140" t="s">
        <v>1590</v>
      </c>
      <c r="Z50" s="141" t="s">
        <v>110</v>
      </c>
      <c r="AA50" s="140" t="s">
        <v>1591</v>
      </c>
      <c r="AB50" s="141" t="s">
        <v>110</v>
      </c>
      <c r="AC50" s="140" t="s">
        <v>1592</v>
      </c>
      <c r="AD50" s="141" t="s">
        <v>385</v>
      </c>
      <c r="AE50" s="140" t="s">
        <v>1593</v>
      </c>
      <c r="AF50" s="141"/>
      <c r="AG50" s="140"/>
      <c r="AH50" s="141"/>
      <c r="AI50" s="140"/>
      <c r="AJ50" s="141"/>
      <c r="AK50" s="140"/>
      <c r="AL50" s="141"/>
      <c r="AM50" s="140"/>
      <c r="AN50" s="141"/>
      <c r="AO50" s="140"/>
      <c r="AP50" s="141"/>
      <c r="AQ50" s="140"/>
      <c r="AR50" s="141"/>
      <c r="AS50" s="140"/>
      <c r="AT50" s="141"/>
      <c r="AU50" s="140"/>
      <c r="AV50" s="141"/>
      <c r="AW50" s="140"/>
      <c r="AX50" s="141"/>
      <c r="AY50" s="140"/>
      <c r="AZ50" s="141"/>
      <c r="BA50" s="140"/>
      <c r="BB50" s="141"/>
      <c r="BC50" s="140"/>
      <c r="BD50" s="141"/>
      <c r="BE50" s="140"/>
      <c r="BF50" s="141"/>
      <c r="BG50" s="140"/>
      <c r="BH50" s="141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2"/>
      <c r="DZ50" s="149"/>
      <c r="EA50" s="142"/>
      <c r="EB50" s="140"/>
      <c r="EC50" s="142"/>
      <c r="ED50" s="140"/>
      <c r="EE50" s="149"/>
      <c r="EF50" s="144"/>
      <c r="EG50" s="144"/>
      <c r="EH50" s="144"/>
      <c r="EI50" s="144"/>
      <c r="EJ50" s="144"/>
      <c r="EK50" s="144"/>
      <c r="EL50" s="144"/>
      <c r="EM50" s="150"/>
      <c r="EN50" s="144"/>
      <c r="EO50" s="144"/>
      <c r="EP50" s="144"/>
      <c r="EQ50" s="144"/>
      <c r="ER50" s="149"/>
      <c r="ES50" s="129">
        <v>119.94386719668867</v>
      </c>
      <c r="ET50" s="28">
        <v>0.5</v>
      </c>
      <c r="EU50" s="41">
        <v>0.55000000000000004</v>
      </c>
      <c r="EV50" s="41">
        <v>0.35</v>
      </c>
      <c r="EW50" s="66">
        <v>38568741349</v>
      </c>
      <c r="EX50" s="67">
        <v>10038568741346</v>
      </c>
      <c r="EY50" s="130"/>
      <c r="EZ50" s="130"/>
      <c r="FA50" s="130"/>
      <c r="FB50" s="131">
        <v>1.77</v>
      </c>
      <c r="FC50" s="131">
        <v>4.49</v>
      </c>
      <c r="FD50" s="130"/>
      <c r="FE50" s="188" t="s">
        <v>73</v>
      </c>
      <c r="FF50" s="188"/>
      <c r="FG50" s="188"/>
      <c r="FH50" s="188"/>
      <c r="FI50" s="188"/>
      <c r="FJ50" s="132">
        <v>2.25</v>
      </c>
      <c r="FK50" s="132">
        <v>2.25</v>
      </c>
      <c r="FL50" s="132">
        <v>4.5</v>
      </c>
      <c r="FM50" s="133">
        <f t="shared" si="0"/>
        <v>1.318359375E-2</v>
      </c>
      <c r="FN50" s="132">
        <f>0.6+0.1</f>
        <v>0.7</v>
      </c>
      <c r="FO50" s="145" t="s">
        <v>61</v>
      </c>
      <c r="FP50" s="135">
        <v>1</v>
      </c>
      <c r="FQ50" s="135">
        <v>357</v>
      </c>
      <c r="FR50" s="135">
        <v>9</v>
      </c>
      <c r="FS50" s="135">
        <f t="shared" si="1"/>
        <v>3213</v>
      </c>
      <c r="FT50" s="135">
        <f t="shared" si="2"/>
        <v>2299.1</v>
      </c>
      <c r="FU50" s="146" t="s">
        <v>63</v>
      </c>
      <c r="FV50" s="135" t="s">
        <v>62</v>
      </c>
      <c r="FW50" s="162"/>
      <c r="FX50" s="162"/>
      <c r="FY50" s="162"/>
      <c r="FZ50" s="162"/>
    </row>
    <row r="51" spans="1:182" s="138" customFormat="1" ht="15" customHeight="1" x14ac:dyDescent="0.25">
      <c r="A51" s="175">
        <v>42067</v>
      </c>
      <c r="B51" s="147" t="s">
        <v>1723</v>
      </c>
      <c r="C51" s="118" t="s">
        <v>64</v>
      </c>
      <c r="D51" s="118" t="s">
        <v>93</v>
      </c>
      <c r="E51" s="119" t="s">
        <v>1185</v>
      </c>
      <c r="F51" s="119" t="s">
        <v>1724</v>
      </c>
      <c r="G51" s="140" t="s">
        <v>1725</v>
      </c>
      <c r="H51" s="141"/>
      <c r="I51" s="140"/>
      <c r="J51" s="141"/>
      <c r="K51" s="140"/>
      <c r="L51" s="141"/>
      <c r="M51" s="140"/>
      <c r="N51" s="141"/>
      <c r="O51" s="140"/>
      <c r="P51" s="141"/>
      <c r="Q51" s="140"/>
      <c r="R51" s="141"/>
      <c r="S51" s="140"/>
      <c r="T51" s="141"/>
      <c r="U51" s="140"/>
      <c r="V51" s="141"/>
      <c r="W51" s="140"/>
      <c r="X51" s="141"/>
      <c r="Y51" s="140"/>
      <c r="Z51" s="141"/>
      <c r="AA51" s="140"/>
      <c r="AB51" s="141"/>
      <c r="AC51" s="140"/>
      <c r="AD51" s="141"/>
      <c r="AE51" s="140"/>
      <c r="AF51" s="141"/>
      <c r="AG51" s="140"/>
      <c r="AH51" s="141"/>
      <c r="AI51" s="140"/>
      <c r="AJ51" s="141"/>
      <c r="AK51" s="140"/>
      <c r="AL51" s="141"/>
      <c r="AM51" s="140"/>
      <c r="AN51" s="141"/>
      <c r="AO51" s="140"/>
      <c r="AP51" s="141"/>
      <c r="AQ51" s="140"/>
      <c r="AR51" s="141"/>
      <c r="AS51" s="140"/>
      <c r="AT51" s="141"/>
      <c r="AU51" s="140"/>
      <c r="AV51" s="141"/>
      <c r="AW51" s="140"/>
      <c r="AX51" s="141"/>
      <c r="AY51" s="140"/>
      <c r="AZ51" s="141"/>
      <c r="BA51" s="140"/>
      <c r="BB51" s="141"/>
      <c r="BC51" s="140"/>
      <c r="BD51" s="141"/>
      <c r="BE51" s="140"/>
      <c r="BF51" s="141"/>
      <c r="BG51" s="140"/>
      <c r="BH51" s="141"/>
      <c r="BI51" s="140"/>
      <c r="BJ51" s="141"/>
      <c r="BK51" s="140"/>
      <c r="BL51" s="141"/>
      <c r="BM51" s="140"/>
      <c r="BN51" s="141"/>
      <c r="BO51" s="140"/>
      <c r="BP51" s="141"/>
      <c r="BQ51" s="140"/>
      <c r="BR51" s="141"/>
      <c r="BS51" s="140"/>
      <c r="BT51" s="141"/>
      <c r="BU51" s="140"/>
      <c r="BV51" s="141"/>
      <c r="BW51" s="140"/>
      <c r="BX51" s="141"/>
      <c r="BY51" s="140"/>
      <c r="BZ51" s="141"/>
      <c r="CA51" s="140"/>
      <c r="CB51" s="141"/>
      <c r="CC51" s="140"/>
      <c r="CD51" s="141"/>
      <c r="CE51" s="140"/>
      <c r="CF51" s="141"/>
      <c r="CG51" s="140"/>
      <c r="CH51" s="141"/>
      <c r="CI51" s="140"/>
      <c r="CJ51" s="141"/>
      <c r="CK51" s="140"/>
      <c r="CL51" s="141"/>
      <c r="CM51" s="140"/>
      <c r="CN51" s="141"/>
      <c r="CO51" s="140"/>
      <c r="CP51" s="141"/>
      <c r="CQ51" s="140"/>
      <c r="CR51" s="141"/>
      <c r="CS51" s="140"/>
      <c r="CT51" s="141"/>
      <c r="CU51" s="140"/>
      <c r="CV51" s="141"/>
      <c r="CW51" s="140"/>
      <c r="CX51" s="141"/>
      <c r="CY51" s="140"/>
      <c r="CZ51" s="141"/>
      <c r="DA51" s="140"/>
      <c r="DB51" s="141"/>
      <c r="DC51" s="140"/>
      <c r="DD51" s="141"/>
      <c r="DE51" s="140"/>
      <c r="DF51" s="141"/>
      <c r="DG51" s="140"/>
      <c r="DH51" s="141"/>
      <c r="DI51" s="140"/>
      <c r="DJ51" s="141"/>
      <c r="DK51" s="140"/>
      <c r="DL51" s="141"/>
      <c r="DM51" s="140"/>
      <c r="DN51" s="141"/>
      <c r="DO51" s="140"/>
      <c r="DP51" s="141"/>
      <c r="DQ51" s="140"/>
      <c r="DR51" s="141"/>
      <c r="DS51" s="140"/>
      <c r="DT51" s="141"/>
      <c r="DU51" s="140"/>
      <c r="DV51" s="141"/>
      <c r="DW51" s="140"/>
      <c r="DX51" s="140"/>
      <c r="DY51" s="142"/>
      <c r="DZ51" s="149"/>
      <c r="EA51" s="142"/>
      <c r="EB51" s="140"/>
      <c r="EC51" s="142"/>
      <c r="ED51" s="140"/>
      <c r="EE51" s="149"/>
      <c r="EF51" s="144"/>
      <c r="EG51" s="144"/>
      <c r="EH51" s="144"/>
      <c r="EI51" s="144"/>
      <c r="EJ51" s="144"/>
      <c r="EK51" s="144"/>
      <c r="EL51" s="144"/>
      <c r="EM51" s="150"/>
      <c r="EN51" s="144"/>
      <c r="EO51" s="144"/>
      <c r="EP51" s="144"/>
      <c r="EQ51" s="144"/>
      <c r="ER51" s="149">
        <v>57763</v>
      </c>
      <c r="ES51" s="129">
        <v>158.08220130133253</v>
      </c>
      <c r="ET51" s="28">
        <v>1</v>
      </c>
      <c r="EU51" s="41">
        <v>1.25</v>
      </c>
      <c r="EV51" s="41">
        <v>0.85</v>
      </c>
      <c r="EW51" s="66">
        <v>38568741516</v>
      </c>
      <c r="EX51" s="67">
        <v>10038568741513</v>
      </c>
      <c r="EY51" s="130"/>
      <c r="EZ51" s="130"/>
      <c r="FA51" s="130"/>
      <c r="FB51" s="131">
        <v>4.96</v>
      </c>
      <c r="FC51" s="131">
        <v>9.09</v>
      </c>
      <c r="FD51" s="130"/>
      <c r="FE51" s="188" t="s">
        <v>73</v>
      </c>
      <c r="FF51" s="188"/>
      <c r="FG51" s="188"/>
      <c r="FH51" s="188"/>
      <c r="FI51" s="188"/>
      <c r="FJ51" s="132">
        <v>5.5</v>
      </c>
      <c r="FK51" s="132">
        <v>5.5</v>
      </c>
      <c r="FL51" s="132">
        <v>12.6</v>
      </c>
      <c r="FM51" s="133">
        <f t="shared" si="0"/>
        <v>0.22057291666666665</v>
      </c>
      <c r="FN51" s="132">
        <f>3+0.1</f>
        <v>3.1</v>
      </c>
      <c r="FO51" s="145" t="s">
        <v>61</v>
      </c>
      <c r="FP51" s="135">
        <v>1</v>
      </c>
      <c r="FQ51" s="135">
        <v>56</v>
      </c>
      <c r="FR51" s="135">
        <v>3</v>
      </c>
      <c r="FS51" s="135">
        <f t="shared" si="1"/>
        <v>168</v>
      </c>
      <c r="FT51" s="135">
        <f t="shared" si="2"/>
        <v>570.79999999999995</v>
      </c>
      <c r="FU51" s="146" t="s">
        <v>63</v>
      </c>
      <c r="FV51" s="135" t="s">
        <v>62</v>
      </c>
      <c r="FW51" s="162"/>
      <c r="FX51" s="137"/>
      <c r="FY51" s="137"/>
    </row>
    <row r="52" spans="1:182" s="138" customFormat="1" ht="15" customHeight="1" x14ac:dyDescent="0.25">
      <c r="A52" s="175">
        <v>42067</v>
      </c>
      <c r="B52" s="161" t="s">
        <v>1726</v>
      </c>
      <c r="C52" s="118" t="s">
        <v>64</v>
      </c>
      <c r="D52" s="118" t="s">
        <v>93</v>
      </c>
      <c r="E52" s="119" t="s">
        <v>1185</v>
      </c>
      <c r="F52" s="140" t="s">
        <v>108</v>
      </c>
      <c r="G52" s="140" t="s">
        <v>1727</v>
      </c>
      <c r="H52" s="141" t="s">
        <v>784</v>
      </c>
      <c r="I52" s="140" t="s">
        <v>1728</v>
      </c>
      <c r="J52" s="141" t="s">
        <v>146</v>
      </c>
      <c r="K52" s="140" t="s">
        <v>1729</v>
      </c>
      <c r="L52" s="141" t="s">
        <v>405</v>
      </c>
      <c r="M52" s="140" t="s">
        <v>1730</v>
      </c>
      <c r="N52" s="141" t="s">
        <v>1731</v>
      </c>
      <c r="O52" s="141" t="s">
        <v>1732</v>
      </c>
      <c r="P52" s="141"/>
      <c r="Q52" s="140"/>
      <c r="R52" s="141"/>
      <c r="S52" s="140"/>
      <c r="T52" s="141"/>
      <c r="U52" s="140"/>
      <c r="V52" s="141"/>
      <c r="W52" s="140"/>
      <c r="X52" s="141"/>
      <c r="Y52" s="140"/>
      <c r="Z52" s="141"/>
      <c r="AA52" s="140"/>
      <c r="AB52" s="141"/>
      <c r="AC52" s="140"/>
      <c r="AD52" s="141"/>
      <c r="AE52" s="140"/>
      <c r="AF52" s="141"/>
      <c r="AG52" s="140"/>
      <c r="AH52" s="141"/>
      <c r="AI52" s="140"/>
      <c r="AJ52" s="141"/>
      <c r="AK52" s="140"/>
      <c r="AL52" s="141"/>
      <c r="AM52" s="140"/>
      <c r="AN52" s="141"/>
      <c r="AO52" s="140"/>
      <c r="AP52" s="141"/>
      <c r="AQ52" s="140"/>
      <c r="AR52" s="141"/>
      <c r="AS52" s="140"/>
      <c r="AT52" s="141"/>
      <c r="AU52" s="140"/>
      <c r="AV52" s="141"/>
      <c r="AW52" s="140"/>
      <c r="AX52" s="141"/>
      <c r="AY52" s="140"/>
      <c r="AZ52" s="141"/>
      <c r="BA52" s="140"/>
      <c r="BB52" s="141"/>
      <c r="BC52" s="140"/>
      <c r="BD52" s="141"/>
      <c r="BE52" s="140"/>
      <c r="BF52" s="141"/>
      <c r="BG52" s="140"/>
      <c r="BH52" s="141"/>
      <c r="BI52" s="140"/>
      <c r="BJ52" s="141"/>
      <c r="BK52" s="140"/>
      <c r="BL52" s="141"/>
      <c r="BM52" s="140"/>
      <c r="BN52" s="141"/>
      <c r="BO52" s="140"/>
      <c r="BP52" s="141"/>
      <c r="BQ52" s="140"/>
      <c r="BR52" s="141"/>
      <c r="BS52" s="140"/>
      <c r="BT52" s="141"/>
      <c r="BU52" s="140"/>
      <c r="BV52" s="141"/>
      <c r="BW52" s="140"/>
      <c r="BX52" s="141"/>
      <c r="BY52" s="140"/>
      <c r="BZ52" s="141"/>
      <c r="CA52" s="140"/>
      <c r="CB52" s="141"/>
      <c r="CC52" s="140"/>
      <c r="CD52" s="141"/>
      <c r="CE52" s="140"/>
      <c r="CF52" s="141"/>
      <c r="CG52" s="140"/>
      <c r="CH52" s="141"/>
      <c r="CI52" s="140"/>
      <c r="CJ52" s="141"/>
      <c r="CK52" s="140"/>
      <c r="CL52" s="141"/>
      <c r="CM52" s="140"/>
      <c r="CN52" s="141"/>
      <c r="CO52" s="140"/>
      <c r="CP52" s="141"/>
      <c r="CQ52" s="140"/>
      <c r="CR52" s="141"/>
      <c r="CS52" s="140"/>
      <c r="CT52" s="141"/>
      <c r="CU52" s="140"/>
      <c r="CV52" s="141"/>
      <c r="CW52" s="140"/>
      <c r="CX52" s="141"/>
      <c r="CY52" s="140"/>
      <c r="CZ52" s="141"/>
      <c r="DA52" s="140"/>
      <c r="DB52" s="141"/>
      <c r="DC52" s="140"/>
      <c r="DD52" s="141"/>
      <c r="DE52" s="140"/>
      <c r="DF52" s="141"/>
      <c r="DG52" s="140"/>
      <c r="DH52" s="141"/>
      <c r="DI52" s="140"/>
      <c r="DJ52" s="141"/>
      <c r="DK52" s="140"/>
      <c r="DL52" s="141"/>
      <c r="DM52" s="140"/>
      <c r="DN52" s="141"/>
      <c r="DO52" s="140"/>
      <c r="DP52" s="141"/>
      <c r="DQ52" s="140"/>
      <c r="DR52" s="141"/>
      <c r="DS52" s="140"/>
      <c r="DT52" s="141"/>
      <c r="DU52" s="140"/>
      <c r="DV52" s="141"/>
      <c r="DW52" s="140"/>
      <c r="DX52" s="140" t="s">
        <v>1733</v>
      </c>
      <c r="DY52" s="142"/>
      <c r="DZ52" s="149"/>
      <c r="EA52" s="142"/>
      <c r="EB52" s="140" t="s">
        <v>422</v>
      </c>
      <c r="EC52" s="142"/>
      <c r="ED52" s="140" t="s">
        <v>1728</v>
      </c>
      <c r="EE52" s="149"/>
      <c r="EF52" s="144"/>
      <c r="EG52" s="144"/>
      <c r="EH52" s="144"/>
      <c r="EI52" s="144"/>
      <c r="EJ52" s="144"/>
      <c r="EK52" s="144"/>
      <c r="EL52" s="144"/>
      <c r="EM52" s="150"/>
      <c r="EN52" s="144"/>
      <c r="EO52" s="144"/>
      <c r="EP52" s="144"/>
      <c r="EQ52" s="144"/>
      <c r="ER52" s="149">
        <v>57125</v>
      </c>
      <c r="ES52" s="167">
        <v>76.046226034666603</v>
      </c>
      <c r="ET52" s="28">
        <v>1</v>
      </c>
      <c r="EU52" s="41">
        <v>1.25</v>
      </c>
      <c r="EV52" s="41">
        <v>0.85</v>
      </c>
      <c r="EW52" s="66">
        <v>38568741387</v>
      </c>
      <c r="EX52" s="67">
        <v>10038568741384</v>
      </c>
      <c r="EY52" s="130"/>
      <c r="EZ52" s="130"/>
      <c r="FA52" s="130"/>
      <c r="FB52" s="131">
        <v>2.36</v>
      </c>
      <c r="FC52" s="131">
        <v>9.61</v>
      </c>
      <c r="FD52" s="130"/>
      <c r="FE52" s="188" t="s">
        <v>73</v>
      </c>
      <c r="FF52" s="188"/>
      <c r="FG52" s="188"/>
      <c r="FH52" s="188"/>
      <c r="FI52" s="188"/>
      <c r="FJ52" s="132">
        <v>2.75</v>
      </c>
      <c r="FK52" s="132">
        <v>2.75</v>
      </c>
      <c r="FL52" s="132">
        <v>10</v>
      </c>
      <c r="FM52" s="133">
        <f t="shared" si="0"/>
        <v>4.3764467592592594E-2</v>
      </c>
      <c r="FN52" s="132">
        <f>1+0.1</f>
        <v>1.1000000000000001</v>
      </c>
      <c r="FO52" s="145" t="s">
        <v>61</v>
      </c>
      <c r="FP52" s="135">
        <v>1</v>
      </c>
      <c r="FQ52" s="135">
        <v>238</v>
      </c>
      <c r="FR52" s="135">
        <v>4</v>
      </c>
      <c r="FS52" s="135">
        <f t="shared" si="1"/>
        <v>952</v>
      </c>
      <c r="FT52" s="135">
        <f t="shared" si="2"/>
        <v>1097.2</v>
      </c>
      <c r="FU52" s="146" t="s">
        <v>63</v>
      </c>
      <c r="FV52" s="135" t="s">
        <v>62</v>
      </c>
      <c r="FW52" s="162"/>
      <c r="FX52" s="162"/>
      <c r="FY52" s="137"/>
    </row>
    <row r="53" spans="1:182" s="138" customFormat="1" ht="15" customHeight="1" x14ac:dyDescent="0.25">
      <c r="A53" s="175">
        <v>42067</v>
      </c>
      <c r="B53" s="117" t="s">
        <v>1734</v>
      </c>
      <c r="C53" s="118" t="s">
        <v>64</v>
      </c>
      <c r="D53" s="118" t="s">
        <v>93</v>
      </c>
      <c r="E53" s="119" t="s">
        <v>1185</v>
      </c>
      <c r="F53" s="163" t="s">
        <v>106</v>
      </c>
      <c r="G53" s="163" t="s">
        <v>1735</v>
      </c>
      <c r="H53" s="141" t="s">
        <v>204</v>
      </c>
      <c r="I53" s="140" t="s">
        <v>1736</v>
      </c>
      <c r="J53" s="141" t="s">
        <v>140</v>
      </c>
      <c r="K53" s="140" t="s">
        <v>1737</v>
      </c>
      <c r="L53" s="141" t="s">
        <v>142</v>
      </c>
      <c r="M53" s="140" t="s">
        <v>1738</v>
      </c>
      <c r="N53" s="141" t="s">
        <v>142</v>
      </c>
      <c r="O53" s="140" t="s">
        <v>1739</v>
      </c>
      <c r="P53" s="141" t="s">
        <v>142</v>
      </c>
      <c r="Q53" s="140" t="s">
        <v>1740</v>
      </c>
      <c r="R53" s="141" t="s">
        <v>144</v>
      </c>
      <c r="S53" s="140" t="s">
        <v>1741</v>
      </c>
      <c r="T53" s="141" t="s">
        <v>146</v>
      </c>
      <c r="U53" s="140" t="s">
        <v>1742</v>
      </c>
      <c r="V53" s="141" t="s">
        <v>245</v>
      </c>
      <c r="W53" s="140" t="s">
        <v>1743</v>
      </c>
      <c r="X53" s="141" t="s">
        <v>160</v>
      </c>
      <c r="Y53" s="140" t="s">
        <v>1744</v>
      </c>
      <c r="Z53" s="141" t="s">
        <v>160</v>
      </c>
      <c r="AA53" s="140" t="s">
        <v>1745</v>
      </c>
      <c r="AB53" s="141" t="s">
        <v>110</v>
      </c>
      <c r="AC53" s="140" t="s">
        <v>1746</v>
      </c>
      <c r="AD53" s="141" t="s">
        <v>151</v>
      </c>
      <c r="AE53" s="140" t="s">
        <v>1747</v>
      </c>
      <c r="AF53" s="141" t="s">
        <v>151</v>
      </c>
      <c r="AG53" s="140" t="s">
        <v>1748</v>
      </c>
      <c r="AH53" s="141" t="s">
        <v>117</v>
      </c>
      <c r="AI53" s="140" t="s">
        <v>1749</v>
      </c>
      <c r="AJ53" s="141" t="s">
        <v>117</v>
      </c>
      <c r="AK53" s="140" t="s">
        <v>1750</v>
      </c>
      <c r="AL53" s="141" t="s">
        <v>153</v>
      </c>
      <c r="AM53" s="140" t="s">
        <v>1751</v>
      </c>
      <c r="AN53" s="141" t="s">
        <v>157</v>
      </c>
      <c r="AO53" s="140" t="s">
        <v>1752</v>
      </c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 t="s">
        <v>1753</v>
      </c>
      <c r="CK53" s="140"/>
      <c r="CL53" s="149"/>
      <c r="CM53" s="142"/>
      <c r="CN53" s="149"/>
      <c r="CO53" s="142"/>
      <c r="CP53" s="149"/>
      <c r="CQ53" s="149"/>
      <c r="CR53" s="144"/>
      <c r="CS53" s="144"/>
      <c r="CT53" s="144"/>
      <c r="CU53" s="144"/>
      <c r="CV53" s="144"/>
      <c r="CW53" s="144"/>
      <c r="CX53" s="144"/>
      <c r="CY53" s="150"/>
      <c r="CZ53" s="144"/>
      <c r="DA53" s="144"/>
      <c r="DB53" s="144"/>
      <c r="DC53" s="144"/>
      <c r="DD53" s="149"/>
      <c r="DE53" s="140"/>
      <c r="DF53" s="141"/>
      <c r="DG53" s="140"/>
      <c r="DH53" s="141"/>
      <c r="DI53" s="140"/>
      <c r="DJ53" s="141"/>
      <c r="DK53" s="140"/>
      <c r="DL53" s="141"/>
      <c r="DM53" s="140"/>
      <c r="DN53" s="141"/>
      <c r="DO53" s="140"/>
      <c r="DP53" s="141"/>
      <c r="DQ53" s="140"/>
      <c r="DR53" s="141"/>
      <c r="DS53" s="140"/>
      <c r="DT53" s="141"/>
      <c r="DU53" s="140"/>
      <c r="DV53" s="141"/>
      <c r="DW53" s="140"/>
      <c r="DX53" s="140" t="s">
        <v>1753</v>
      </c>
      <c r="DY53" s="140"/>
      <c r="DZ53" s="149"/>
      <c r="EA53" s="142"/>
      <c r="EB53" s="149"/>
      <c r="EC53" s="142"/>
      <c r="ED53" s="149"/>
      <c r="EE53" s="149"/>
      <c r="EF53" s="144"/>
      <c r="EG53" s="144"/>
      <c r="EH53" s="144"/>
      <c r="EI53" s="144"/>
      <c r="EJ53" s="144"/>
      <c r="EK53" s="144"/>
      <c r="EL53" s="144"/>
      <c r="EM53" s="150"/>
      <c r="EN53" s="144"/>
      <c r="EO53" s="144"/>
      <c r="EP53" s="144"/>
      <c r="EQ53" s="144"/>
      <c r="ER53" s="149"/>
      <c r="ES53" s="129">
        <v>26.09</v>
      </c>
      <c r="ET53" s="28">
        <v>0.5</v>
      </c>
      <c r="EU53" s="41">
        <v>0.55000000000000004</v>
      </c>
      <c r="EV53" s="41">
        <v>0.35</v>
      </c>
      <c r="EW53" s="66" t="s">
        <v>1754</v>
      </c>
      <c r="EX53" s="67" t="s">
        <v>1755</v>
      </c>
      <c r="EY53" s="130"/>
      <c r="EZ53" s="130"/>
      <c r="FA53" s="130"/>
      <c r="FB53" s="168">
        <v>2.04</v>
      </c>
      <c r="FC53" s="168">
        <v>2.95</v>
      </c>
      <c r="FD53" s="130"/>
      <c r="FE53" s="188" t="s">
        <v>73</v>
      </c>
      <c r="FF53" s="188"/>
      <c r="FG53" s="188"/>
      <c r="FH53" s="188"/>
      <c r="FI53" s="188"/>
      <c r="FJ53" s="132">
        <v>2.5</v>
      </c>
      <c r="FK53" s="132">
        <v>2.5</v>
      </c>
      <c r="FL53" s="132">
        <v>5</v>
      </c>
      <c r="FM53" s="133">
        <f t="shared" si="0"/>
        <v>1.8084490740740741E-2</v>
      </c>
      <c r="FN53" s="132">
        <v>0.55000000000000004</v>
      </c>
      <c r="FO53" s="134" t="s">
        <v>61</v>
      </c>
      <c r="FP53" s="135">
        <v>1</v>
      </c>
      <c r="FQ53" s="135">
        <v>357</v>
      </c>
      <c r="FR53" s="135">
        <v>9</v>
      </c>
      <c r="FS53" s="135">
        <f t="shared" si="1"/>
        <v>3213</v>
      </c>
      <c r="FT53" s="135">
        <f t="shared" si="2"/>
        <v>1817.15</v>
      </c>
      <c r="FU53" s="136" t="s">
        <v>63</v>
      </c>
      <c r="FV53" s="135" t="s">
        <v>62</v>
      </c>
      <c r="FW53" s="162"/>
      <c r="FX53" s="162"/>
      <c r="FY53" s="170"/>
    </row>
    <row r="54" spans="1:182" s="138" customFormat="1" ht="15" customHeight="1" x14ac:dyDescent="0.25">
      <c r="A54" s="175">
        <v>42067</v>
      </c>
      <c r="B54" s="117" t="s">
        <v>1756</v>
      </c>
      <c r="C54" s="118" t="s">
        <v>64</v>
      </c>
      <c r="D54" s="118" t="s">
        <v>93</v>
      </c>
      <c r="E54" s="119" t="s">
        <v>1185</v>
      </c>
      <c r="F54" s="163" t="s">
        <v>106</v>
      </c>
      <c r="G54" s="163" t="s">
        <v>1757</v>
      </c>
      <c r="H54" s="141" t="s">
        <v>206</v>
      </c>
      <c r="I54" s="140" t="s">
        <v>1758</v>
      </c>
      <c r="J54" s="141" t="s">
        <v>140</v>
      </c>
      <c r="K54" s="140" t="s">
        <v>1759</v>
      </c>
      <c r="L54" s="141" t="s">
        <v>439</v>
      </c>
      <c r="M54" s="140" t="s">
        <v>1760</v>
      </c>
      <c r="N54" s="141" t="s">
        <v>439</v>
      </c>
      <c r="O54" s="140" t="s">
        <v>1761</v>
      </c>
      <c r="P54" s="141" t="s">
        <v>142</v>
      </c>
      <c r="Q54" s="140" t="s">
        <v>1762</v>
      </c>
      <c r="R54" s="141" t="s">
        <v>142</v>
      </c>
      <c r="S54" s="140" t="s">
        <v>1763</v>
      </c>
      <c r="T54" s="141" t="s">
        <v>142</v>
      </c>
      <c r="U54" s="140" t="s">
        <v>1764</v>
      </c>
      <c r="V54" s="141" t="s">
        <v>142</v>
      </c>
      <c r="W54" s="140" t="s">
        <v>1765</v>
      </c>
      <c r="X54" s="141" t="s">
        <v>142</v>
      </c>
      <c r="Y54" s="140" t="s">
        <v>1766</v>
      </c>
      <c r="Z54" s="141" t="s">
        <v>144</v>
      </c>
      <c r="AA54" s="140" t="s">
        <v>1767</v>
      </c>
      <c r="AB54" s="141" t="s">
        <v>144</v>
      </c>
      <c r="AC54" s="140" t="s">
        <v>1768</v>
      </c>
      <c r="AD54" s="141" t="s">
        <v>146</v>
      </c>
      <c r="AE54" s="140" t="s">
        <v>1769</v>
      </c>
      <c r="AF54" s="141" t="s">
        <v>146</v>
      </c>
      <c r="AG54" s="140" t="s">
        <v>1770</v>
      </c>
      <c r="AH54" s="141" t="s">
        <v>106</v>
      </c>
      <c r="AI54" s="140" t="s">
        <v>1771</v>
      </c>
      <c r="AJ54" s="141" t="s">
        <v>160</v>
      </c>
      <c r="AK54" s="140" t="s">
        <v>1772</v>
      </c>
      <c r="AL54" s="141" t="s">
        <v>160</v>
      </c>
      <c r="AM54" s="140" t="s">
        <v>1773</v>
      </c>
      <c r="AN54" s="141" t="s">
        <v>108</v>
      </c>
      <c r="AO54" s="140" t="s">
        <v>1760</v>
      </c>
      <c r="AP54" s="141" t="s">
        <v>108</v>
      </c>
      <c r="AQ54" s="140" t="s">
        <v>1761</v>
      </c>
      <c r="AR54" s="141" t="s">
        <v>110</v>
      </c>
      <c r="AS54" s="140" t="s">
        <v>1774</v>
      </c>
      <c r="AT54" s="141" t="s">
        <v>110</v>
      </c>
      <c r="AU54" s="140" t="s">
        <v>1775</v>
      </c>
      <c r="AV54" s="141" t="s">
        <v>151</v>
      </c>
      <c r="AW54" s="140" t="s">
        <v>1776</v>
      </c>
      <c r="AX54" s="141" t="s">
        <v>151</v>
      </c>
      <c r="AY54" s="140" t="s">
        <v>1777</v>
      </c>
      <c r="AZ54" s="141" t="s">
        <v>151</v>
      </c>
      <c r="BA54" s="140" t="s">
        <v>1778</v>
      </c>
      <c r="BB54" s="141" t="s">
        <v>153</v>
      </c>
      <c r="BC54" s="140" t="s">
        <v>1779</v>
      </c>
      <c r="BD54" s="141" t="s">
        <v>157</v>
      </c>
      <c r="BE54" s="140" t="s">
        <v>1780</v>
      </c>
      <c r="BF54" s="169"/>
      <c r="BG54" s="169"/>
      <c r="BH54" s="169"/>
      <c r="BI54" s="169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 t="s">
        <v>1781</v>
      </c>
      <c r="CK54" s="142"/>
      <c r="CL54" s="149"/>
      <c r="CM54" s="142"/>
      <c r="CN54" s="140" t="s">
        <v>1782</v>
      </c>
      <c r="CO54" s="142"/>
      <c r="CP54" s="140"/>
      <c r="CQ54" s="149"/>
      <c r="CR54" s="144"/>
      <c r="CS54" s="144"/>
      <c r="CT54" s="144"/>
      <c r="CU54" s="144"/>
      <c r="CV54" s="144"/>
      <c r="CW54" s="144"/>
      <c r="CX54" s="144"/>
      <c r="CY54" s="150"/>
      <c r="CZ54" s="144"/>
      <c r="DA54" s="144"/>
      <c r="DB54" s="144"/>
      <c r="DC54" s="144"/>
      <c r="DD54" s="149"/>
      <c r="DE54" s="140"/>
      <c r="DF54" s="141"/>
      <c r="DG54" s="140"/>
      <c r="DH54" s="141"/>
      <c r="DI54" s="140"/>
      <c r="DJ54" s="141"/>
      <c r="DK54" s="140"/>
      <c r="DL54" s="141"/>
      <c r="DM54" s="140"/>
      <c r="DN54" s="141"/>
      <c r="DO54" s="140"/>
      <c r="DP54" s="141"/>
      <c r="DQ54" s="140"/>
      <c r="DR54" s="141"/>
      <c r="DS54" s="140"/>
      <c r="DT54" s="141"/>
      <c r="DU54" s="140"/>
      <c r="DV54" s="141"/>
      <c r="DW54" s="140"/>
      <c r="DX54" s="140" t="s">
        <v>1781</v>
      </c>
      <c r="DY54" s="142"/>
      <c r="DZ54" s="149"/>
      <c r="EA54" s="142"/>
      <c r="EB54" s="140" t="s">
        <v>1782</v>
      </c>
      <c r="EC54" s="142"/>
      <c r="ED54" s="140"/>
      <c r="EE54" s="149"/>
      <c r="EF54" s="144"/>
      <c r="EG54" s="144"/>
      <c r="EH54" s="144"/>
      <c r="EI54" s="144"/>
      <c r="EJ54" s="144"/>
      <c r="EK54" s="144"/>
      <c r="EL54" s="144"/>
      <c r="EM54" s="150"/>
      <c r="EN54" s="144"/>
      <c r="EO54" s="144"/>
      <c r="EP54" s="144"/>
      <c r="EQ54" s="144"/>
      <c r="ER54" s="149"/>
      <c r="ES54" s="129">
        <v>60.07</v>
      </c>
      <c r="ET54" s="28">
        <v>0.5</v>
      </c>
      <c r="EU54" s="41">
        <v>0.55000000000000004</v>
      </c>
      <c r="EV54" s="41">
        <v>0.35</v>
      </c>
      <c r="EW54" s="66" t="s">
        <v>1783</v>
      </c>
      <c r="EX54" s="67" t="s">
        <v>1784</v>
      </c>
      <c r="EY54" s="130"/>
      <c r="EZ54" s="130"/>
      <c r="FA54" s="130"/>
      <c r="FB54" s="168">
        <v>2.76</v>
      </c>
      <c r="FC54" s="168">
        <v>5.24</v>
      </c>
      <c r="FD54" s="130"/>
      <c r="FE54" s="188" t="s">
        <v>73</v>
      </c>
      <c r="FF54" s="188"/>
      <c r="FG54" s="188"/>
      <c r="FH54" s="188"/>
      <c r="FI54" s="188"/>
      <c r="FJ54" s="132">
        <v>3.75</v>
      </c>
      <c r="FK54" s="132">
        <v>3.75</v>
      </c>
      <c r="FL54" s="132">
        <v>10.5</v>
      </c>
      <c r="FM54" s="133">
        <f t="shared" si="0"/>
        <v>8.544921875E-2</v>
      </c>
      <c r="FN54" s="132">
        <v>0.55000000000000004</v>
      </c>
      <c r="FO54" s="134" t="s">
        <v>61</v>
      </c>
      <c r="FP54" s="135">
        <v>1</v>
      </c>
      <c r="FQ54" s="135">
        <v>120</v>
      </c>
      <c r="FR54" s="135">
        <v>4</v>
      </c>
      <c r="FS54" s="135">
        <f t="shared" si="1"/>
        <v>480</v>
      </c>
      <c r="FT54" s="135">
        <f t="shared" si="2"/>
        <v>314</v>
      </c>
      <c r="FU54" s="136" t="s">
        <v>63</v>
      </c>
      <c r="FV54" s="135" t="s">
        <v>62</v>
      </c>
      <c r="FW54" s="162"/>
      <c r="FX54" s="162"/>
      <c r="FY54" s="170"/>
    </row>
    <row r="55" spans="1:182" s="138" customFormat="1" ht="15" customHeight="1" x14ac:dyDescent="0.25">
      <c r="A55" s="175">
        <v>42067</v>
      </c>
      <c r="B55" s="117" t="s">
        <v>1785</v>
      </c>
      <c r="C55" s="118" t="s">
        <v>64</v>
      </c>
      <c r="D55" s="118" t="s">
        <v>93</v>
      </c>
      <c r="E55" s="119" t="s">
        <v>1185</v>
      </c>
      <c r="F55" s="163" t="s">
        <v>108</v>
      </c>
      <c r="G55" s="163" t="s">
        <v>1786</v>
      </c>
      <c r="H55" s="141" t="s">
        <v>142</v>
      </c>
      <c r="I55" s="140" t="s">
        <v>1787</v>
      </c>
      <c r="J55" s="141" t="s">
        <v>142</v>
      </c>
      <c r="K55" s="140" t="s">
        <v>1788</v>
      </c>
      <c r="L55" s="141" t="s">
        <v>146</v>
      </c>
      <c r="M55" s="140" t="s">
        <v>1789</v>
      </c>
      <c r="N55" s="141" t="s">
        <v>146</v>
      </c>
      <c r="O55" s="140" t="s">
        <v>1790</v>
      </c>
      <c r="P55" s="141" t="s">
        <v>146</v>
      </c>
      <c r="Q55" s="140" t="s">
        <v>1791</v>
      </c>
      <c r="R55" s="141" t="s">
        <v>106</v>
      </c>
      <c r="S55" s="140" t="s">
        <v>1792</v>
      </c>
      <c r="T55" s="141" t="s">
        <v>106</v>
      </c>
      <c r="U55" s="140" t="s">
        <v>1793</v>
      </c>
      <c r="V55" s="141" t="s">
        <v>160</v>
      </c>
      <c r="W55" s="140" t="s">
        <v>1794</v>
      </c>
      <c r="X55" s="141" t="s">
        <v>108</v>
      </c>
      <c r="Y55" s="140" t="s">
        <v>1786</v>
      </c>
      <c r="Z55" s="141" t="s">
        <v>151</v>
      </c>
      <c r="AA55" s="140" t="s">
        <v>1795</v>
      </c>
      <c r="AB55" s="141" t="s">
        <v>151</v>
      </c>
      <c r="AC55" s="140" t="s">
        <v>1796</v>
      </c>
      <c r="AD55" s="141" t="s">
        <v>117</v>
      </c>
      <c r="AE55" s="140" t="s">
        <v>1797</v>
      </c>
      <c r="AF55" s="141" t="s">
        <v>153</v>
      </c>
      <c r="AG55" s="140" t="s">
        <v>1798</v>
      </c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9"/>
      <c r="CK55" s="142"/>
      <c r="CL55" s="140"/>
      <c r="CM55" s="142"/>
      <c r="CN55" s="140" t="s">
        <v>1799</v>
      </c>
      <c r="CO55" s="142"/>
      <c r="CP55" s="149"/>
      <c r="CQ55" s="149"/>
      <c r="CR55" s="144"/>
      <c r="CS55" s="144"/>
      <c r="CT55" s="144"/>
      <c r="CU55" s="144"/>
      <c r="CV55" s="144"/>
      <c r="CW55" s="144"/>
      <c r="CX55" s="144"/>
      <c r="CY55" s="140"/>
      <c r="CZ55" s="144"/>
      <c r="DA55" s="144"/>
      <c r="DB55" s="144"/>
      <c r="DC55" s="144"/>
      <c r="DD55" s="140"/>
      <c r="DE55" s="140"/>
      <c r="DF55" s="141"/>
      <c r="DG55" s="140"/>
      <c r="DH55" s="141"/>
      <c r="DI55" s="140"/>
      <c r="DJ55" s="141"/>
      <c r="DK55" s="140"/>
      <c r="DL55" s="141"/>
      <c r="DM55" s="140"/>
      <c r="DN55" s="141"/>
      <c r="DO55" s="140"/>
      <c r="DP55" s="141"/>
      <c r="DQ55" s="140"/>
      <c r="DR55" s="141"/>
      <c r="DS55" s="140"/>
      <c r="DT55" s="141"/>
      <c r="DU55" s="140"/>
      <c r="DV55" s="141"/>
      <c r="DW55" s="140"/>
      <c r="DX55" s="149"/>
      <c r="DY55" s="142"/>
      <c r="DZ55" s="140"/>
      <c r="EA55" s="142"/>
      <c r="EB55" s="140" t="s">
        <v>1799</v>
      </c>
      <c r="EC55" s="142"/>
      <c r="ED55" s="149"/>
      <c r="EE55" s="149"/>
      <c r="EF55" s="144"/>
      <c r="EG55" s="144"/>
      <c r="EH55" s="144"/>
      <c r="EI55" s="144"/>
      <c r="EJ55" s="144"/>
      <c r="EK55" s="144"/>
      <c r="EL55" s="144"/>
      <c r="EM55" s="140"/>
      <c r="EN55" s="144"/>
      <c r="EO55" s="144"/>
      <c r="EP55" s="144"/>
      <c r="EQ55" s="144"/>
      <c r="ER55" s="140"/>
      <c r="ES55" s="129">
        <v>59.04</v>
      </c>
      <c r="ET55" s="28">
        <v>0.5</v>
      </c>
      <c r="EU55" s="41">
        <v>0.55000000000000004</v>
      </c>
      <c r="EV55" s="41">
        <v>0.35</v>
      </c>
      <c r="EW55" s="66" t="s">
        <v>1800</v>
      </c>
      <c r="EX55" s="67" t="s">
        <v>1801</v>
      </c>
      <c r="EY55" s="130"/>
      <c r="EZ55" s="130"/>
      <c r="FA55" s="130"/>
      <c r="FB55" s="168">
        <v>1.63</v>
      </c>
      <c r="FC55" s="168">
        <v>3.54</v>
      </c>
      <c r="FD55" s="130"/>
      <c r="FE55" s="188" t="s">
        <v>73</v>
      </c>
      <c r="FF55" s="188"/>
      <c r="FG55" s="188"/>
      <c r="FH55" s="188"/>
      <c r="FI55" s="188"/>
      <c r="FJ55" s="132">
        <v>3.375</v>
      </c>
      <c r="FK55" s="132">
        <v>3.375</v>
      </c>
      <c r="FL55" s="132">
        <v>5</v>
      </c>
      <c r="FM55" s="133">
        <f t="shared" si="0"/>
        <v>3.2958984375E-2</v>
      </c>
      <c r="FN55" s="132">
        <v>1.85</v>
      </c>
      <c r="FO55" s="134" t="s">
        <v>61</v>
      </c>
      <c r="FP55" s="135">
        <v>1</v>
      </c>
      <c r="FQ55" s="135">
        <v>357</v>
      </c>
      <c r="FR55" s="135">
        <v>9</v>
      </c>
      <c r="FS55" s="135">
        <f t="shared" si="1"/>
        <v>3213</v>
      </c>
      <c r="FT55" s="135">
        <f t="shared" si="2"/>
        <v>5994.05</v>
      </c>
      <c r="FU55" s="136" t="s">
        <v>63</v>
      </c>
      <c r="FV55" s="135" t="s">
        <v>62</v>
      </c>
      <c r="FW55" s="162"/>
      <c r="FX55" s="162"/>
      <c r="FY55" s="170"/>
    </row>
    <row r="56" spans="1:182" s="138" customFormat="1" ht="15" customHeight="1" x14ac:dyDescent="0.25">
      <c r="A56" s="175">
        <v>42067</v>
      </c>
      <c r="B56" s="117" t="s">
        <v>1802</v>
      </c>
      <c r="C56" s="118" t="s">
        <v>64</v>
      </c>
      <c r="D56" s="118" t="s">
        <v>93</v>
      </c>
      <c r="E56" s="119" t="s">
        <v>1185</v>
      </c>
      <c r="F56" s="163" t="s">
        <v>113</v>
      </c>
      <c r="G56" s="163" t="s">
        <v>1803</v>
      </c>
      <c r="H56" s="141" t="s">
        <v>113</v>
      </c>
      <c r="I56" s="140" t="s">
        <v>1804</v>
      </c>
      <c r="J56" s="141" t="s">
        <v>108</v>
      </c>
      <c r="K56" s="140" t="s">
        <v>1805</v>
      </c>
      <c r="L56" s="141" t="s">
        <v>379</v>
      </c>
      <c r="M56" s="140" t="s">
        <v>1806</v>
      </c>
      <c r="N56" s="141" t="s">
        <v>379</v>
      </c>
      <c r="O56" s="140" t="s">
        <v>1807</v>
      </c>
      <c r="P56" s="141"/>
      <c r="Q56" s="140"/>
      <c r="R56" s="141"/>
      <c r="S56" s="140"/>
      <c r="T56" s="141"/>
      <c r="U56" s="140"/>
      <c r="V56" s="141"/>
      <c r="W56" s="140"/>
      <c r="X56" s="141"/>
      <c r="Y56" s="140"/>
      <c r="Z56" s="141"/>
      <c r="AA56" s="140"/>
      <c r="AB56" s="141"/>
      <c r="AC56" s="140"/>
      <c r="AD56" s="141"/>
      <c r="AE56" s="140"/>
      <c r="AF56" s="141"/>
      <c r="AG56" s="140"/>
      <c r="AH56" s="141"/>
      <c r="AI56" s="140"/>
      <c r="AJ56" s="141"/>
      <c r="AK56" s="140"/>
      <c r="AL56" s="141"/>
      <c r="AM56" s="140"/>
      <c r="AN56" s="141"/>
      <c r="AO56" s="140"/>
      <c r="AP56" s="141"/>
      <c r="AQ56" s="140"/>
      <c r="AR56" s="141"/>
      <c r="AS56" s="140"/>
      <c r="AT56" s="141"/>
      <c r="AU56" s="140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2"/>
      <c r="CL56" s="149"/>
      <c r="CM56" s="142"/>
      <c r="CN56" s="149"/>
      <c r="CO56" s="142"/>
      <c r="CP56" s="140"/>
      <c r="CQ56" s="149"/>
      <c r="CR56" s="144"/>
      <c r="CS56" s="144"/>
      <c r="CT56" s="144"/>
      <c r="CU56" s="144"/>
      <c r="CV56" s="144"/>
      <c r="CW56" s="144"/>
      <c r="CX56" s="144"/>
      <c r="CY56" s="150"/>
      <c r="CZ56" s="144"/>
      <c r="DA56" s="144"/>
      <c r="DB56" s="144"/>
      <c r="DC56" s="144"/>
      <c r="DD56" s="149"/>
      <c r="DE56" s="169"/>
      <c r="DF56" s="169"/>
      <c r="DG56" s="169"/>
      <c r="DH56" s="169"/>
      <c r="DI56" s="169"/>
      <c r="DJ56" s="169"/>
      <c r="DK56" s="169"/>
      <c r="DL56" s="169"/>
      <c r="DM56" s="169"/>
      <c r="DN56" s="169"/>
      <c r="DO56" s="169"/>
      <c r="DP56" s="169"/>
      <c r="DQ56" s="169"/>
      <c r="DR56" s="169"/>
      <c r="DS56" s="169"/>
      <c r="DT56" s="169"/>
      <c r="DU56" s="169"/>
      <c r="DV56" s="169"/>
      <c r="DW56" s="169"/>
      <c r="DX56" s="140"/>
      <c r="DY56" s="142"/>
      <c r="DZ56" s="149"/>
      <c r="EA56" s="142"/>
      <c r="EB56" s="149"/>
      <c r="EC56" s="142"/>
      <c r="ED56" s="140"/>
      <c r="EE56" s="149"/>
      <c r="EF56" s="144"/>
      <c r="EG56" s="144"/>
      <c r="EH56" s="144"/>
      <c r="EI56" s="144"/>
      <c r="EJ56" s="144"/>
      <c r="EK56" s="144"/>
      <c r="EL56" s="144"/>
      <c r="EM56" s="150"/>
      <c r="EN56" s="144"/>
      <c r="EO56" s="144"/>
      <c r="EP56" s="144"/>
      <c r="EQ56" s="144"/>
      <c r="ER56" s="149"/>
      <c r="ES56" s="167">
        <v>142.46</v>
      </c>
      <c r="ET56" s="28">
        <v>1</v>
      </c>
      <c r="EU56" s="41">
        <v>1.25</v>
      </c>
      <c r="EV56" s="41">
        <v>0.85</v>
      </c>
      <c r="EW56" s="66" t="s">
        <v>1808</v>
      </c>
      <c r="EX56" s="67" t="s">
        <v>1809</v>
      </c>
      <c r="EY56" s="130"/>
      <c r="EZ56" s="130"/>
      <c r="FA56" s="130"/>
      <c r="FB56" s="168">
        <v>3.07</v>
      </c>
      <c r="FC56" s="168">
        <v>9.76</v>
      </c>
      <c r="FD56" s="130"/>
      <c r="FE56" s="188" t="s">
        <v>73</v>
      </c>
      <c r="FF56" s="188"/>
      <c r="FG56" s="188"/>
      <c r="FH56" s="188"/>
      <c r="FI56" s="188"/>
      <c r="FJ56" s="132">
        <v>3.75</v>
      </c>
      <c r="FK56" s="132">
        <v>3.75</v>
      </c>
      <c r="FL56" s="132">
        <v>10.5</v>
      </c>
      <c r="FM56" s="133">
        <f t="shared" si="0"/>
        <v>8.544921875E-2</v>
      </c>
      <c r="FN56" s="132">
        <v>1.85</v>
      </c>
      <c r="FO56" s="134" t="s">
        <v>61</v>
      </c>
      <c r="FP56" s="135">
        <v>1</v>
      </c>
      <c r="FQ56" s="135">
        <v>120</v>
      </c>
      <c r="FR56" s="135">
        <v>4</v>
      </c>
      <c r="FS56" s="135">
        <f t="shared" si="1"/>
        <v>480</v>
      </c>
      <c r="FT56" s="135">
        <f t="shared" si="2"/>
        <v>938</v>
      </c>
      <c r="FU56" s="136" t="s">
        <v>63</v>
      </c>
      <c r="FV56" s="135" t="s">
        <v>62</v>
      </c>
      <c r="FW56" s="170"/>
      <c r="FX56" s="170"/>
      <c r="FY56" s="170"/>
    </row>
    <row r="57" spans="1:182" s="12" customFormat="1" x14ac:dyDescent="0.25">
      <c r="D57" s="164" t="s">
        <v>1810</v>
      </c>
      <c r="E57" s="11"/>
      <c r="F57" s="11"/>
      <c r="G57" s="9"/>
      <c r="H57" s="4"/>
      <c r="I57" s="4"/>
      <c r="J57" s="4"/>
      <c r="DX57" s="4"/>
      <c r="ED57" s="4"/>
      <c r="EE57" s="4"/>
      <c r="ES57" s="109"/>
      <c r="ET57" s="109"/>
      <c r="EU57" s="109"/>
      <c r="EV57" s="110"/>
      <c r="EW57" s="4"/>
      <c r="FE57" s="8"/>
      <c r="FF57" s="8"/>
      <c r="FG57" s="8"/>
      <c r="FH57" s="4"/>
      <c r="FI57" s="8"/>
      <c r="FJ57" s="8"/>
      <c r="FK57" s="8"/>
      <c r="FL57" s="8"/>
      <c r="FM57" s="4"/>
      <c r="FN57" s="8"/>
      <c r="FO57" s="4"/>
      <c r="FP57" s="4"/>
      <c r="FU57" s="4"/>
      <c r="FV57" s="9"/>
    </row>
    <row r="58" spans="1:182" ht="7.5" customHeight="1" x14ac:dyDescent="0.25">
      <c r="B58" s="18"/>
      <c r="C58" s="18"/>
      <c r="D58" s="18"/>
      <c r="E58" s="18"/>
      <c r="F58" s="18"/>
      <c r="G58" s="18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19"/>
      <c r="DY58" s="20"/>
      <c r="DZ58" s="20"/>
      <c r="EA58" s="20"/>
      <c r="EB58" s="20"/>
      <c r="EC58" s="20"/>
      <c r="ED58" s="19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111"/>
      <c r="ET58" s="111"/>
      <c r="EU58" s="111"/>
      <c r="EV58" s="112"/>
      <c r="EW58" s="19"/>
      <c r="EX58" s="20"/>
      <c r="EY58" s="20"/>
      <c r="EZ58" s="20"/>
      <c r="FA58" s="20"/>
      <c r="FB58" s="20"/>
      <c r="FC58" s="20"/>
      <c r="FD58" s="20"/>
      <c r="FE58" s="21"/>
      <c r="FF58" s="21"/>
      <c r="FG58" s="21"/>
      <c r="FH58" s="19"/>
      <c r="FI58" s="21"/>
      <c r="FJ58" s="21"/>
      <c r="FK58" s="21"/>
      <c r="FL58" s="21"/>
      <c r="FM58" s="19"/>
      <c r="FN58" s="21"/>
      <c r="FO58" s="19"/>
      <c r="FP58" s="19"/>
      <c r="FQ58" s="20"/>
      <c r="FR58" s="20"/>
      <c r="FS58" s="20"/>
      <c r="FT58" s="20"/>
      <c r="FU58" s="19"/>
      <c r="FV58" s="22"/>
      <c r="FW58" s="20"/>
      <c r="FX58" s="12"/>
      <c r="FY58" s="12"/>
    </row>
    <row r="59" spans="1:182" ht="7.5" customHeight="1" x14ac:dyDescent="0.25">
      <c r="B59" s="11"/>
      <c r="C59" s="11"/>
      <c r="D59" s="11"/>
      <c r="E59" s="11"/>
      <c r="F59" s="11"/>
      <c r="G59" s="11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Y59" s="12"/>
      <c r="DZ59" s="12"/>
      <c r="EA59" s="12"/>
      <c r="EB59" s="12"/>
      <c r="EC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09"/>
      <c r="ET59" s="109"/>
      <c r="EU59" s="109"/>
      <c r="EV59" s="110"/>
      <c r="EX59" s="12"/>
      <c r="EY59" s="12"/>
      <c r="EZ59" s="12"/>
      <c r="FA59" s="12"/>
      <c r="FB59" s="12"/>
      <c r="FC59" s="12"/>
      <c r="FD59" s="12"/>
      <c r="FE59" s="8"/>
      <c r="FF59" s="8"/>
      <c r="FG59" s="8"/>
      <c r="FI59" s="8"/>
      <c r="FJ59" s="8"/>
      <c r="FK59" s="8"/>
      <c r="FL59" s="8"/>
      <c r="FN59" s="8"/>
      <c r="FQ59" s="12"/>
      <c r="FR59" s="12"/>
      <c r="FS59" s="12"/>
      <c r="FT59" s="12"/>
      <c r="FV59" s="9"/>
      <c r="FW59" s="12"/>
      <c r="FX59" s="12"/>
      <c r="FY59" s="12"/>
    </row>
    <row r="60" spans="1:182" ht="23.25" x14ac:dyDescent="0.25">
      <c r="B60" s="11"/>
      <c r="C60" s="11"/>
      <c r="D60" s="11"/>
      <c r="E60" s="17" t="s">
        <v>65</v>
      </c>
      <c r="G60" s="11"/>
      <c r="DY60" s="12"/>
      <c r="DZ60" s="12"/>
      <c r="EA60" s="12"/>
      <c r="EC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09"/>
      <c r="ET60" s="109"/>
      <c r="EU60" s="109"/>
      <c r="EV60" s="110"/>
      <c r="EX60" s="12"/>
      <c r="EY60" s="12"/>
      <c r="EZ60" s="12"/>
      <c r="FA60" s="12"/>
      <c r="FB60" s="12"/>
      <c r="FC60" s="12"/>
      <c r="FD60" s="12"/>
      <c r="FE60" s="8"/>
      <c r="FF60" s="8"/>
      <c r="FG60" s="8"/>
      <c r="FI60" s="8"/>
      <c r="FJ60" s="8"/>
      <c r="FK60" s="8"/>
      <c r="FL60" s="8"/>
      <c r="FN60" s="8"/>
      <c r="FQ60" s="12"/>
      <c r="FR60" s="12"/>
      <c r="FS60" s="12"/>
      <c r="FT60" s="12"/>
      <c r="FV60" s="9"/>
      <c r="FW60" s="12"/>
      <c r="FX60" s="12"/>
      <c r="FY60" s="12"/>
    </row>
    <row r="61" spans="1:182" s="12" customFormat="1" x14ac:dyDescent="0.25">
      <c r="B61" s="11"/>
      <c r="C61" s="11"/>
      <c r="D61" s="11"/>
      <c r="E61" s="11"/>
      <c r="F61" s="11"/>
      <c r="G61" s="1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109"/>
      <c r="ET61" s="109"/>
      <c r="EU61" s="109"/>
      <c r="EV61" s="110"/>
      <c r="EW61" s="4"/>
      <c r="EX61" s="4"/>
      <c r="EY61" s="4"/>
      <c r="EZ61" s="4"/>
      <c r="FA61" s="4"/>
      <c r="FB61" s="4"/>
      <c r="FC61" s="4"/>
      <c r="FD61" s="4"/>
      <c r="FE61" s="8"/>
      <c r="FF61" s="8"/>
      <c r="FG61" s="8"/>
      <c r="FH61" s="4"/>
      <c r="FI61" s="8"/>
      <c r="FJ61" s="8"/>
      <c r="FK61" s="8"/>
      <c r="FL61" s="8"/>
      <c r="FM61" s="4"/>
      <c r="FN61" s="8"/>
      <c r="FO61" s="4"/>
      <c r="FP61" s="4"/>
      <c r="FQ61" s="4"/>
      <c r="FR61" s="4"/>
      <c r="FU61" s="4"/>
      <c r="FV61" s="9"/>
      <c r="FW61" s="4"/>
      <c r="FX61" s="4"/>
      <c r="FY61" s="4"/>
    </row>
    <row r="62" spans="1:182" x14ac:dyDescent="0.25">
      <c r="B62" s="11"/>
      <c r="C62" s="11"/>
      <c r="D62" s="11"/>
      <c r="E62" s="5" t="s">
        <v>66</v>
      </c>
      <c r="F62" s="6" t="s">
        <v>76</v>
      </c>
      <c r="G62" s="6" t="s">
        <v>67</v>
      </c>
      <c r="ES62" s="109"/>
      <c r="ET62" s="109"/>
      <c r="EU62" s="109"/>
      <c r="EV62" s="110"/>
      <c r="FE62" s="8"/>
      <c r="FF62" s="8"/>
      <c r="FG62" s="8"/>
      <c r="FI62" s="8"/>
      <c r="FJ62" s="8"/>
      <c r="FK62" s="8"/>
      <c r="FL62" s="8"/>
      <c r="FN62" s="8"/>
      <c r="FS62" s="12"/>
      <c r="FT62" s="12"/>
      <c r="FV62" s="9"/>
    </row>
    <row r="63" spans="1:182" x14ac:dyDescent="0.25">
      <c r="B63" s="54"/>
      <c r="C63" s="13"/>
      <c r="D63" s="36"/>
      <c r="E63" s="55"/>
      <c r="F63" s="41"/>
      <c r="G63" s="41"/>
      <c r="ES63" s="109"/>
      <c r="ET63" s="109"/>
      <c r="EU63" s="109"/>
      <c r="EV63" s="110"/>
      <c r="FE63" s="8"/>
      <c r="FF63" s="8"/>
      <c r="FG63" s="8"/>
      <c r="FI63" s="8"/>
      <c r="FJ63" s="8"/>
      <c r="FK63" s="8"/>
      <c r="FL63" s="8"/>
      <c r="FN63" s="8"/>
      <c r="FS63" s="12"/>
      <c r="FT63" s="12"/>
      <c r="FV63" s="9"/>
    </row>
    <row r="64" spans="1:182" x14ac:dyDescent="0.25">
      <c r="B64" s="13"/>
      <c r="C64" s="13"/>
      <c r="D64" s="13"/>
      <c r="E64" s="55"/>
      <c r="F64" s="41"/>
      <c r="G64" s="41"/>
      <c r="ES64" s="109"/>
      <c r="ET64" s="109"/>
      <c r="EU64" s="109"/>
      <c r="EV64" s="110"/>
      <c r="FE64" s="8"/>
      <c r="FF64" s="8"/>
      <c r="FG64" s="8"/>
      <c r="FI64" s="8"/>
      <c r="FJ64" s="8"/>
      <c r="FK64" s="8"/>
      <c r="FL64" s="8"/>
      <c r="FN64" s="8"/>
      <c r="FS64" s="12"/>
      <c r="FT64" s="12"/>
      <c r="FV64" s="9"/>
    </row>
    <row r="65" spans="2:181" x14ac:dyDescent="0.25">
      <c r="B65" s="13"/>
      <c r="C65" s="13"/>
      <c r="D65" s="13"/>
      <c r="E65" s="45"/>
      <c r="F65" s="41"/>
      <c r="G65" s="41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Y65" s="12"/>
      <c r="DZ65" s="12"/>
      <c r="EA65" s="12"/>
      <c r="EB65" s="12"/>
      <c r="EC65" s="12"/>
      <c r="EH65" s="12"/>
      <c r="EI65" s="12"/>
      <c r="EJ65" s="12"/>
      <c r="EK65" s="12"/>
      <c r="EL65" s="12"/>
      <c r="EM65" s="12"/>
      <c r="EP65" s="12"/>
      <c r="EQ65" s="12"/>
      <c r="ER65" s="12"/>
      <c r="ES65" s="109"/>
      <c r="ET65" s="109"/>
      <c r="EU65" s="109"/>
      <c r="EV65" s="110"/>
      <c r="EX65" s="12"/>
      <c r="EY65" s="12"/>
      <c r="EZ65" s="12"/>
      <c r="FA65" s="12"/>
      <c r="FB65" s="12"/>
      <c r="FC65" s="12"/>
      <c r="FD65" s="12"/>
      <c r="FE65" s="8"/>
      <c r="FF65" s="8"/>
      <c r="FG65" s="8"/>
      <c r="FI65" s="8"/>
      <c r="FJ65" s="8"/>
      <c r="FK65" s="8"/>
      <c r="FL65" s="8"/>
      <c r="FN65" s="8"/>
      <c r="FQ65" s="12"/>
      <c r="FR65" s="12"/>
      <c r="FS65" s="12"/>
      <c r="FT65" s="12"/>
      <c r="FV65" s="9"/>
      <c r="FW65" s="12"/>
      <c r="FX65" s="12"/>
      <c r="FY65" s="12"/>
    </row>
    <row r="66" spans="2:181" x14ac:dyDescent="0.25">
      <c r="B66" s="11"/>
      <c r="C66" s="11"/>
      <c r="D66" s="11"/>
      <c r="E66" s="165"/>
      <c r="F66" s="166"/>
      <c r="G66" s="166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Y66" s="12"/>
      <c r="DZ66" s="12"/>
      <c r="EA66" s="12"/>
      <c r="EB66" s="12"/>
      <c r="EC66" s="12"/>
      <c r="EH66" s="12"/>
      <c r="EI66" s="12"/>
      <c r="EJ66" s="12"/>
      <c r="EK66" s="12"/>
      <c r="EL66" s="12"/>
      <c r="EM66" s="12"/>
      <c r="EP66" s="12"/>
      <c r="EQ66" s="12"/>
      <c r="ER66" s="12"/>
      <c r="ES66" s="109"/>
      <c r="ET66" s="109"/>
      <c r="EU66" s="109"/>
      <c r="EV66" s="110"/>
      <c r="EX66" s="12"/>
      <c r="EY66" s="12"/>
      <c r="EZ66" s="12"/>
      <c r="FA66" s="12"/>
      <c r="FB66" s="12"/>
      <c r="FC66" s="12"/>
      <c r="FD66" s="12"/>
      <c r="FE66" s="8"/>
      <c r="FF66" s="8"/>
      <c r="FG66" s="8"/>
      <c r="FI66" s="8"/>
      <c r="FJ66" s="8"/>
      <c r="FK66" s="8"/>
      <c r="FL66" s="8"/>
      <c r="FN66" s="8"/>
      <c r="FQ66" s="12"/>
      <c r="FR66" s="12"/>
      <c r="FS66" s="12"/>
      <c r="FT66" s="12"/>
      <c r="FV66" s="9"/>
      <c r="FW66" s="12"/>
      <c r="FX66" s="12"/>
      <c r="FY66" s="12"/>
    </row>
    <row r="67" spans="2:181" x14ac:dyDescent="0.25">
      <c r="B67" s="11"/>
      <c r="C67" s="11"/>
      <c r="D67" s="11"/>
      <c r="E67" s="11"/>
      <c r="F67" s="11"/>
      <c r="G67" s="11"/>
      <c r="EV67" s="110"/>
      <c r="EW67" s="12"/>
      <c r="FT67" s="12"/>
      <c r="FV67" s="9"/>
    </row>
    <row r="68" spans="2:181" ht="7.5" customHeight="1" x14ac:dyDescent="0.25">
      <c r="B68" s="18"/>
      <c r="C68" s="18"/>
      <c r="D68" s="18"/>
      <c r="E68" s="18"/>
      <c r="F68" s="18"/>
      <c r="G68" s="18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Y68" s="12"/>
      <c r="DZ68" s="12"/>
      <c r="EA68" s="12"/>
      <c r="EB68" s="12"/>
      <c r="EC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09"/>
      <c r="ET68" s="109"/>
      <c r="EU68" s="109"/>
      <c r="EV68" s="110"/>
      <c r="EX68" s="12"/>
      <c r="EY68" s="12"/>
      <c r="EZ68" s="12"/>
      <c r="FA68" s="12"/>
      <c r="FB68" s="12"/>
      <c r="FC68" s="12"/>
      <c r="FD68" s="12"/>
      <c r="FE68" s="8"/>
      <c r="FF68" s="8"/>
      <c r="FG68" s="8"/>
      <c r="FI68" s="8"/>
      <c r="FJ68" s="8"/>
      <c r="FK68" s="8"/>
      <c r="FL68" s="8"/>
      <c r="FN68" s="8"/>
      <c r="FQ68" s="12"/>
      <c r="FR68" s="12"/>
      <c r="FS68" s="12"/>
      <c r="FT68" s="12"/>
      <c r="FV68" s="9"/>
      <c r="FW68" s="12"/>
      <c r="FX68" s="12"/>
      <c r="FY68" s="12"/>
    </row>
  </sheetData>
  <sheetProtection password="E433" sheet="1" objects="1" scenarios="1"/>
  <mergeCells count="60">
    <mergeCell ref="A4:E4"/>
    <mergeCell ref="F4:DW4"/>
    <mergeCell ref="FE54:FI54"/>
    <mergeCell ref="FE55:FI55"/>
    <mergeCell ref="FE56:FI56"/>
    <mergeCell ref="FE10:FI10"/>
    <mergeCell ref="DX4:ER4"/>
    <mergeCell ref="ES4:EV4"/>
    <mergeCell ref="EW4:EX4"/>
    <mergeCell ref="EY4:FD4"/>
    <mergeCell ref="FE4:FI4"/>
    <mergeCell ref="FE22:FI22"/>
    <mergeCell ref="FE11:FI11"/>
    <mergeCell ref="FE12:FI12"/>
    <mergeCell ref="FE13:FI13"/>
    <mergeCell ref="FE14:FI14"/>
    <mergeCell ref="FE15:FI15"/>
    <mergeCell ref="FE16:FI16"/>
    <mergeCell ref="FO4:FV4"/>
    <mergeCell ref="FE6:FI6"/>
    <mergeCell ref="FE7:FI7"/>
    <mergeCell ref="FE8:FI8"/>
    <mergeCell ref="FE9:FI9"/>
    <mergeCell ref="FJ4:FN4"/>
    <mergeCell ref="FE17:FI17"/>
    <mergeCell ref="FE18:FI18"/>
    <mergeCell ref="FE19:FI19"/>
    <mergeCell ref="FE20:FI20"/>
    <mergeCell ref="FE21:FI21"/>
    <mergeCell ref="FE33:FI33"/>
    <mergeCell ref="FE23:FI23"/>
    <mergeCell ref="FE24:FI24"/>
    <mergeCell ref="FE25:FI25"/>
    <mergeCell ref="FE26:FI26"/>
    <mergeCell ref="FE27:FI27"/>
    <mergeCell ref="FE28:FI28"/>
    <mergeCell ref="FE29:FI29"/>
    <mergeCell ref="FE30:FI30"/>
    <mergeCell ref="FE31:FI31"/>
    <mergeCell ref="FE32:FI32"/>
    <mergeCell ref="FE45:FI45"/>
    <mergeCell ref="FE34:FI34"/>
    <mergeCell ref="FE35:FI35"/>
    <mergeCell ref="FE36:FI36"/>
    <mergeCell ref="FE37:FI37"/>
    <mergeCell ref="FE38:FI38"/>
    <mergeCell ref="FE39:FI39"/>
    <mergeCell ref="FE40:FI40"/>
    <mergeCell ref="FE41:FI41"/>
    <mergeCell ref="FE42:FI42"/>
    <mergeCell ref="FE43:FI43"/>
    <mergeCell ref="FE44:FI44"/>
    <mergeCell ref="FE52:FI52"/>
    <mergeCell ref="FE53:FI53"/>
    <mergeCell ref="FE46:FI46"/>
    <mergeCell ref="FE47:FI47"/>
    <mergeCell ref="FE48:FI48"/>
    <mergeCell ref="FE49:FI49"/>
    <mergeCell ref="FE50:FI50"/>
    <mergeCell ref="FE51:FI51"/>
  </mergeCells>
  <conditionalFormatting sqref="F32:G32 F9:G10">
    <cfRule type="containsText" dxfId="5" priority="3" operator="containsText" text="gasket">
      <formula>NOT(ISERROR(SEARCH("gasket",F9)))</formula>
    </cfRule>
    <cfRule type="containsText" dxfId="4" priority="4" operator="containsText" text="gauge">
      <formula>NOT(ISERROR(SEARCH("gauge",F9)))</formula>
    </cfRule>
  </conditionalFormatting>
  <conditionalFormatting sqref="F33:G33">
    <cfRule type="containsText" dxfId="3" priority="1" operator="containsText" text="gasket">
      <formula>NOT(ISERROR(SEARCH("gasket",F33)))</formula>
    </cfRule>
    <cfRule type="containsText" dxfId="2" priority="2" operator="containsText" text="gauge">
      <formula>NOT(ISERROR(SEARCH("gauge",F33)))</formula>
    </cfRule>
  </conditionalFormatting>
  <pageMargins left="0.25" right="0.25" top="0.5" bottom="0.75" header="0.25" footer="0.25"/>
  <pageSetup orientation="landscape" verticalDpi="598" r:id="rId1"/>
  <headerFooter>
    <oddFooter>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K166"/>
  <sheetViews>
    <sheetView showGridLine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5" x14ac:dyDescent="0.25"/>
  <cols>
    <col min="1" max="1" width="9.140625" style="4"/>
    <col min="2" max="2" width="12.28515625" style="12" bestFit="1" customWidth="1"/>
    <col min="3" max="3" width="8.7109375" style="12" customWidth="1"/>
    <col min="4" max="4" width="29" style="4" customWidth="1"/>
    <col min="5" max="5" width="51" style="10" customWidth="1"/>
    <col min="6" max="6" width="32.5703125" style="4" customWidth="1"/>
    <col min="7" max="7" width="19.5703125" style="4" customWidth="1"/>
    <col min="8" max="8" width="21" style="4" customWidth="1"/>
    <col min="9" max="9" width="17.5703125" style="4" customWidth="1"/>
    <col min="10" max="10" width="25.5703125" style="4" customWidth="1"/>
    <col min="11" max="11" width="18.7109375" style="4" customWidth="1"/>
    <col min="12" max="12" width="21" style="4" customWidth="1"/>
    <col min="13" max="13" width="19.85546875" style="4" customWidth="1"/>
    <col min="14" max="14" width="32.5703125" style="4" customWidth="1"/>
    <col min="15" max="15" width="22.5703125" style="4" customWidth="1"/>
    <col min="16" max="16" width="25.5703125" style="4" customWidth="1"/>
    <col min="17" max="17" width="19.85546875" style="4" customWidth="1"/>
    <col min="18" max="18" width="26.7109375" style="4" customWidth="1"/>
    <col min="19" max="19" width="18.85546875" style="4" customWidth="1"/>
    <col min="20" max="20" width="26.7109375" style="4" customWidth="1"/>
    <col min="21" max="21" width="18.85546875" style="4" customWidth="1"/>
    <col min="22" max="22" width="25.5703125" style="4" customWidth="1"/>
    <col min="23" max="23" width="15.28515625" style="4" customWidth="1"/>
    <col min="24" max="24" width="25.5703125" style="4" customWidth="1"/>
    <col min="25" max="25" width="15.28515625" style="4" customWidth="1"/>
    <col min="26" max="26" width="25.5703125" style="4" customWidth="1"/>
    <col min="27" max="27" width="16" style="4" customWidth="1"/>
    <col min="28" max="28" width="32.5703125" style="4" customWidth="1"/>
    <col min="29" max="29" width="15.28515625" style="4" customWidth="1"/>
    <col min="30" max="30" width="25.5703125" style="4" customWidth="1"/>
    <col min="31" max="31" width="15.85546875" style="4" customWidth="1"/>
    <col min="32" max="32" width="19.5703125" style="4" customWidth="1"/>
    <col min="33" max="33" width="15.28515625" style="4" customWidth="1"/>
    <col min="34" max="34" width="25.5703125" style="4" customWidth="1"/>
    <col min="35" max="35" width="19.42578125" style="4" customWidth="1"/>
    <col min="36" max="36" width="32.5703125" style="4" customWidth="1"/>
    <col min="37" max="37" width="18.28515625" style="4" customWidth="1"/>
    <col min="38" max="38" width="26.7109375" style="4" customWidth="1"/>
    <col min="39" max="39" width="16.5703125" style="4" customWidth="1"/>
    <col min="40" max="40" width="26.7109375" style="4" customWidth="1"/>
    <col min="41" max="41" width="18.28515625" style="4" customWidth="1"/>
    <col min="42" max="42" width="25.5703125" style="4" customWidth="1"/>
    <col min="43" max="43" width="18.140625" style="4" customWidth="1"/>
    <col min="44" max="44" width="32.5703125" style="4" customWidth="1"/>
    <col min="45" max="45" width="15" style="4" customWidth="1"/>
    <col min="46" max="46" width="25.5703125" style="4" customWidth="1"/>
    <col min="47" max="47" width="19.42578125" style="4" customWidth="1"/>
    <col min="48" max="48" width="15" style="4" customWidth="1"/>
    <col min="49" max="49" width="18.42578125" style="4" customWidth="1"/>
    <col min="50" max="50" width="26.7109375" style="4" customWidth="1"/>
    <col min="51" max="51" width="13.42578125" style="4" customWidth="1"/>
    <col min="52" max="52" width="32.5703125" style="4" customWidth="1"/>
    <col min="53" max="53" width="19.28515625" style="4" customWidth="1"/>
    <col min="54" max="54" width="25.5703125" style="4" customWidth="1"/>
    <col min="55" max="55" width="18.140625" style="4" customWidth="1"/>
    <col min="56" max="56" width="26.7109375" style="4" customWidth="1"/>
    <col min="57" max="57" width="19.42578125" style="4" customWidth="1"/>
    <col min="58" max="58" width="26.7109375" style="4" customWidth="1"/>
    <col min="59" max="59" width="19.42578125" style="4" customWidth="1"/>
    <col min="60" max="60" width="26.7109375" style="4" customWidth="1"/>
    <col min="61" max="61" width="19.42578125" style="4" customWidth="1"/>
    <col min="62" max="62" width="26.7109375" style="4" customWidth="1"/>
    <col min="63" max="63" width="16.5703125" style="4" customWidth="1"/>
    <col min="64" max="64" width="26.7109375" style="4" customWidth="1"/>
    <col min="65" max="65" width="13.5703125" style="4" customWidth="1"/>
    <col min="66" max="66" width="15" style="4" customWidth="1"/>
    <col min="67" max="67" width="14.140625" style="4" customWidth="1"/>
    <col min="68" max="68" width="25.5703125" style="4" customWidth="1"/>
    <col min="69" max="69" width="13.5703125" style="4" customWidth="1"/>
    <col min="70" max="70" width="15.5703125" style="4" customWidth="1"/>
    <col min="71" max="71" width="16.5703125" style="4" customWidth="1"/>
    <col min="72" max="72" width="21" style="4" customWidth="1"/>
    <col min="73" max="73" width="14.140625" style="4" customWidth="1"/>
    <col min="74" max="74" width="15" style="4" customWidth="1"/>
    <col min="75" max="75" width="9.7109375" style="4" customWidth="1"/>
    <col min="76" max="76" width="15" style="4" customWidth="1"/>
    <col min="77" max="77" width="9.7109375" style="4" customWidth="1"/>
    <col min="78" max="78" width="15" style="4" customWidth="1"/>
    <col min="79" max="79" width="16.5703125" style="4" customWidth="1"/>
    <col min="80" max="80" width="15" style="4" customWidth="1"/>
    <col min="81" max="81" width="16.5703125" style="4" customWidth="1"/>
    <col min="82" max="82" width="25.5703125" style="4" customWidth="1"/>
    <col min="83" max="83" width="13.5703125" style="4" customWidth="1"/>
    <col min="84" max="84" width="15" style="4" customWidth="1"/>
    <col min="85" max="85" width="9.7109375" style="4" customWidth="1"/>
    <col min="86" max="86" width="19.42578125" style="4" customWidth="1"/>
    <col min="87" max="87" width="12.42578125" style="4" customWidth="1"/>
    <col min="88" max="88" width="12" style="4" customWidth="1"/>
    <col min="89" max="89" width="6.140625" style="4" customWidth="1"/>
    <col min="90" max="90" width="8.85546875" style="4" customWidth="1"/>
    <col min="91" max="91" width="7.140625" style="4" customWidth="1"/>
    <col min="92" max="92" width="10.42578125" style="4" customWidth="1"/>
    <col min="93" max="93" width="9.42578125" style="4" customWidth="1"/>
    <col min="94" max="94" width="10.5703125" style="4" customWidth="1"/>
    <col min="95" max="95" width="5.42578125" style="4" customWidth="1"/>
    <col min="96" max="96" width="8.42578125" style="4" customWidth="1"/>
    <col min="97" max="97" width="7.140625" style="4" customWidth="1"/>
    <col min="98" max="98" width="5.140625" style="4" customWidth="1"/>
    <col min="99" max="99" width="10.28515625" style="4" customWidth="1"/>
    <col min="100" max="100" width="15.5703125" style="4" customWidth="1"/>
    <col min="101" max="101" width="7.7109375" style="4" customWidth="1"/>
    <col min="102" max="102" width="10.5703125" style="4" customWidth="1"/>
    <col min="103" max="103" width="6.140625" style="4" customWidth="1"/>
    <col min="104" max="104" width="9.28515625" style="4" customWidth="1"/>
    <col min="105" max="105" width="4.140625" style="4" customWidth="1"/>
    <col min="106" max="106" width="14.140625" style="4" customWidth="1"/>
    <col min="107" max="107" width="7.7109375" style="4" customWidth="1"/>
    <col min="108" max="108" width="6" style="4" customWidth="1"/>
    <col min="109" max="112" width="9.5703125" style="4" customWidth="1"/>
    <col min="113" max="113" width="14.85546875" style="4" customWidth="1"/>
    <col min="114" max="114" width="17.140625" style="4" customWidth="1"/>
    <col min="115" max="115" width="11.5703125" style="4" customWidth="1"/>
    <col min="116" max="116" width="11.140625" style="4" bestFit="1" customWidth="1"/>
    <col min="117" max="117" width="11.42578125" style="4" bestFit="1" customWidth="1"/>
    <col min="118" max="118" width="8.28515625" style="4" bestFit="1" customWidth="1"/>
    <col min="119" max="119" width="11.42578125" style="4" bestFit="1" customWidth="1"/>
    <col min="120" max="120" width="8.85546875" style="4" bestFit="1" customWidth="1"/>
    <col min="121" max="121" width="7" style="4" bestFit="1" customWidth="1"/>
    <col min="122" max="122" width="17.85546875" style="4" customWidth="1"/>
    <col min="123" max="123" width="6.85546875" style="4" bestFit="1" customWidth="1"/>
    <col min="124" max="124" width="6.7109375" style="4" customWidth="1"/>
    <col min="125" max="125" width="7.5703125" style="4" bestFit="1" customWidth="1"/>
    <col min="126" max="126" width="7" style="4" bestFit="1" customWidth="1"/>
    <col min="127" max="127" width="20.140625" style="4" bestFit="1" customWidth="1"/>
    <col min="128" max="128" width="6.85546875" style="4" bestFit="1" customWidth="1"/>
    <col min="129" max="129" width="5.5703125" style="4" bestFit="1" customWidth="1"/>
    <col min="130" max="130" width="7.5703125" style="4" bestFit="1" customWidth="1"/>
    <col min="131" max="131" width="17.85546875" style="4" customWidth="1"/>
    <col min="132" max="132" width="10.42578125" style="4" bestFit="1" customWidth="1"/>
    <col min="133" max="133" width="12" style="4" bestFit="1" customWidth="1"/>
    <col min="134" max="135" width="14.42578125" style="4" bestFit="1" customWidth="1"/>
    <col min="136" max="136" width="13.28515625" style="4" bestFit="1" customWidth="1"/>
    <col min="137" max="137" width="16.28515625" style="4" bestFit="1" customWidth="1"/>
    <col min="138" max="138" width="22.28515625" style="4" customWidth="1"/>
    <col min="139" max="139" width="12.140625" style="4" hidden="1" customWidth="1"/>
    <col min="140" max="140" width="15.42578125" style="4" hidden="1" customWidth="1"/>
    <col min="141" max="141" width="12.42578125" style="4" hidden="1" customWidth="1"/>
    <col min="142" max="16384" width="9.140625" style="4"/>
  </cols>
  <sheetData>
    <row r="1" spans="1:141" x14ac:dyDescent="0.25">
      <c r="E1" s="116" t="s">
        <v>63</v>
      </c>
    </row>
    <row r="2" spans="1:141" ht="23.25" x14ac:dyDescent="0.25">
      <c r="E2" s="2" t="s">
        <v>353</v>
      </c>
      <c r="G2" s="2"/>
      <c r="H2" s="3"/>
    </row>
    <row r="3" spans="1:141" ht="20.25" x14ac:dyDescent="0.25">
      <c r="E3" s="39">
        <v>42040</v>
      </c>
    </row>
    <row r="4" spans="1:141" ht="15.75" customHeight="1" x14ac:dyDescent="0.25">
      <c r="A4" s="191" t="s">
        <v>17</v>
      </c>
      <c r="B4" s="191"/>
      <c r="C4" s="191"/>
      <c r="D4" s="191"/>
      <c r="E4" s="191"/>
      <c r="F4" s="192" t="s">
        <v>15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3" t="s">
        <v>16</v>
      </c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4" t="s">
        <v>74</v>
      </c>
      <c r="DF4" s="194"/>
      <c r="DG4" s="194"/>
      <c r="DH4" s="194"/>
      <c r="DI4" s="195" t="s">
        <v>19</v>
      </c>
      <c r="DJ4" s="195"/>
      <c r="DK4" s="196" t="s">
        <v>77</v>
      </c>
      <c r="DL4" s="196"/>
      <c r="DM4" s="196"/>
      <c r="DN4" s="196"/>
      <c r="DO4" s="196"/>
      <c r="DP4" s="196"/>
      <c r="DQ4" s="197" t="s">
        <v>21</v>
      </c>
      <c r="DR4" s="197"/>
      <c r="DS4" s="197"/>
      <c r="DT4" s="197"/>
      <c r="DU4" s="197"/>
      <c r="DV4" s="190" t="s">
        <v>27</v>
      </c>
      <c r="DW4" s="190"/>
      <c r="DX4" s="190"/>
      <c r="DY4" s="190"/>
      <c r="DZ4" s="190"/>
      <c r="EA4" s="189" t="s">
        <v>33</v>
      </c>
      <c r="EB4" s="189"/>
      <c r="EC4" s="189"/>
      <c r="ED4" s="189"/>
      <c r="EE4" s="189"/>
      <c r="EF4" s="189"/>
      <c r="EG4" s="189"/>
      <c r="EH4" s="189"/>
    </row>
    <row r="5" spans="1:141" x14ac:dyDescent="0.25">
      <c r="A5" s="171" t="s">
        <v>1815</v>
      </c>
      <c r="B5" s="172" t="s">
        <v>0</v>
      </c>
      <c r="C5" s="173" t="s">
        <v>72</v>
      </c>
      <c r="D5" s="172" t="s">
        <v>2</v>
      </c>
      <c r="E5" s="174" t="s">
        <v>1</v>
      </c>
      <c r="F5" s="176" t="s">
        <v>3</v>
      </c>
      <c r="G5" s="177" t="s">
        <v>7</v>
      </c>
      <c r="H5" s="176" t="s">
        <v>4</v>
      </c>
      <c r="I5" s="177" t="s">
        <v>6</v>
      </c>
      <c r="J5" s="176" t="s">
        <v>5</v>
      </c>
      <c r="K5" s="177" t="s">
        <v>55</v>
      </c>
      <c r="L5" s="176" t="s">
        <v>53</v>
      </c>
      <c r="M5" s="177" t="s">
        <v>56</v>
      </c>
      <c r="N5" s="176" t="s">
        <v>57</v>
      </c>
      <c r="O5" s="177" t="s">
        <v>58</v>
      </c>
      <c r="P5" s="176" t="s">
        <v>59</v>
      </c>
      <c r="Q5" s="177" t="s">
        <v>60</v>
      </c>
      <c r="R5" s="176" t="s">
        <v>71</v>
      </c>
      <c r="S5" s="177" t="s">
        <v>60</v>
      </c>
      <c r="T5" s="176" t="s">
        <v>148</v>
      </c>
      <c r="U5" s="177" t="s">
        <v>60</v>
      </c>
      <c r="V5" s="176" t="s">
        <v>149</v>
      </c>
      <c r="W5" s="177" t="s">
        <v>60</v>
      </c>
      <c r="X5" s="176" t="s">
        <v>155</v>
      </c>
      <c r="Y5" s="177" t="s">
        <v>60</v>
      </c>
      <c r="Z5" s="176" t="s">
        <v>156</v>
      </c>
      <c r="AA5" s="177" t="s">
        <v>60</v>
      </c>
      <c r="AB5" s="176" t="s">
        <v>161</v>
      </c>
      <c r="AC5" s="177" t="s">
        <v>60</v>
      </c>
      <c r="AD5" s="176" t="s">
        <v>163</v>
      </c>
      <c r="AE5" s="177" t="s">
        <v>60</v>
      </c>
      <c r="AF5" s="176" t="s">
        <v>192</v>
      </c>
      <c r="AG5" s="177" t="s">
        <v>60</v>
      </c>
      <c r="AH5" s="176" t="s">
        <v>193</v>
      </c>
      <c r="AI5" s="177" t="s">
        <v>60</v>
      </c>
      <c r="AJ5" s="176" t="s">
        <v>194</v>
      </c>
      <c r="AK5" s="177" t="s">
        <v>60</v>
      </c>
      <c r="AL5" s="176" t="s">
        <v>237</v>
      </c>
      <c r="AM5" s="177" t="s">
        <v>60</v>
      </c>
      <c r="AN5" s="176" t="s">
        <v>236</v>
      </c>
      <c r="AO5" s="177" t="s">
        <v>60</v>
      </c>
      <c r="AP5" s="176" t="s">
        <v>234</v>
      </c>
      <c r="AQ5" s="177" t="s">
        <v>60</v>
      </c>
      <c r="AR5" s="176" t="s">
        <v>235</v>
      </c>
      <c r="AS5" s="177" t="s">
        <v>60</v>
      </c>
      <c r="AT5" s="176" t="s">
        <v>242</v>
      </c>
      <c r="AU5" s="177" t="s">
        <v>60</v>
      </c>
      <c r="AV5" s="176" t="s">
        <v>243</v>
      </c>
      <c r="AW5" s="177" t="s">
        <v>60</v>
      </c>
      <c r="AX5" s="176" t="s">
        <v>248</v>
      </c>
      <c r="AY5" s="177" t="s">
        <v>60</v>
      </c>
      <c r="AZ5" s="176" t="s">
        <v>249</v>
      </c>
      <c r="BA5" s="177" t="s">
        <v>60</v>
      </c>
      <c r="BB5" s="176" t="s">
        <v>250</v>
      </c>
      <c r="BC5" s="177" t="s">
        <v>60</v>
      </c>
      <c r="BD5" s="176" t="s">
        <v>251</v>
      </c>
      <c r="BE5" s="177" t="s">
        <v>60</v>
      </c>
      <c r="BF5" s="176" t="s">
        <v>252</v>
      </c>
      <c r="BG5" s="177" t="s">
        <v>60</v>
      </c>
      <c r="BH5" s="176" t="s">
        <v>354</v>
      </c>
      <c r="BI5" s="177" t="s">
        <v>60</v>
      </c>
      <c r="BJ5" s="176" t="s">
        <v>355</v>
      </c>
      <c r="BK5" s="177" t="s">
        <v>60</v>
      </c>
      <c r="BL5" s="176" t="s">
        <v>356</v>
      </c>
      <c r="BM5" s="177" t="s">
        <v>60</v>
      </c>
      <c r="BN5" s="176" t="s">
        <v>357</v>
      </c>
      <c r="BO5" s="177" t="s">
        <v>60</v>
      </c>
      <c r="BP5" s="176" t="s">
        <v>358</v>
      </c>
      <c r="BQ5" s="177" t="s">
        <v>60</v>
      </c>
      <c r="BR5" s="176" t="s">
        <v>359</v>
      </c>
      <c r="BS5" s="177" t="s">
        <v>60</v>
      </c>
      <c r="BT5" s="176" t="s">
        <v>360</v>
      </c>
      <c r="BU5" s="177" t="s">
        <v>60</v>
      </c>
      <c r="BV5" s="176" t="s">
        <v>361</v>
      </c>
      <c r="BW5" s="177" t="s">
        <v>60</v>
      </c>
      <c r="BX5" s="176" t="s">
        <v>362</v>
      </c>
      <c r="BY5" s="177" t="s">
        <v>60</v>
      </c>
      <c r="BZ5" s="176" t="s">
        <v>363</v>
      </c>
      <c r="CA5" s="177" t="s">
        <v>60</v>
      </c>
      <c r="CB5" s="176" t="s">
        <v>364</v>
      </c>
      <c r="CC5" s="177" t="s">
        <v>60</v>
      </c>
      <c r="CD5" s="176" t="s">
        <v>365</v>
      </c>
      <c r="CE5" s="177" t="s">
        <v>60</v>
      </c>
      <c r="CF5" s="176" t="s">
        <v>366</v>
      </c>
      <c r="CG5" s="177" t="s">
        <v>60</v>
      </c>
      <c r="CH5" s="176" t="s">
        <v>367</v>
      </c>
      <c r="CI5" s="177" t="s">
        <v>60</v>
      </c>
      <c r="CJ5" s="178" t="s">
        <v>8</v>
      </c>
      <c r="CK5" s="178" t="s">
        <v>46</v>
      </c>
      <c r="CL5" s="178" t="s">
        <v>9</v>
      </c>
      <c r="CM5" s="178" t="s">
        <v>35</v>
      </c>
      <c r="CN5" s="178" t="s">
        <v>10</v>
      </c>
      <c r="CO5" s="178" t="s">
        <v>47</v>
      </c>
      <c r="CP5" s="178" t="s">
        <v>11</v>
      </c>
      <c r="CQ5" s="178" t="s">
        <v>52</v>
      </c>
      <c r="CR5" s="178" t="s">
        <v>12</v>
      </c>
      <c r="CS5" s="178" t="s">
        <v>51</v>
      </c>
      <c r="CT5" s="178" t="s">
        <v>48</v>
      </c>
      <c r="CU5" s="178" t="s">
        <v>14</v>
      </c>
      <c r="CV5" s="178" t="s">
        <v>36</v>
      </c>
      <c r="CW5" s="178" t="s">
        <v>49</v>
      </c>
      <c r="CX5" s="178" t="s">
        <v>50</v>
      </c>
      <c r="CY5" s="178" t="s">
        <v>45</v>
      </c>
      <c r="CZ5" s="178" t="s">
        <v>37</v>
      </c>
      <c r="DA5" s="178" t="s">
        <v>75</v>
      </c>
      <c r="DB5" s="178" t="s">
        <v>38</v>
      </c>
      <c r="DC5" s="178" t="s">
        <v>39</v>
      </c>
      <c r="DD5" s="178" t="s">
        <v>13</v>
      </c>
      <c r="DE5" s="179" t="s">
        <v>20</v>
      </c>
      <c r="DF5" s="180" t="s">
        <v>348</v>
      </c>
      <c r="DG5" s="181" t="s">
        <v>349</v>
      </c>
      <c r="DH5" s="181" t="s">
        <v>350</v>
      </c>
      <c r="DI5" s="182" t="s">
        <v>18</v>
      </c>
      <c r="DJ5" s="182" t="s">
        <v>54</v>
      </c>
      <c r="DK5" s="202" t="s">
        <v>22</v>
      </c>
      <c r="DL5" s="202" t="s">
        <v>23</v>
      </c>
      <c r="DM5" s="202" t="s">
        <v>24</v>
      </c>
      <c r="DN5" s="202" t="s">
        <v>78</v>
      </c>
      <c r="DO5" s="202" t="s">
        <v>24</v>
      </c>
      <c r="DP5" s="202" t="s">
        <v>79</v>
      </c>
      <c r="DQ5" s="183" t="s">
        <v>22</v>
      </c>
      <c r="DR5" s="183" t="s">
        <v>23</v>
      </c>
      <c r="DS5" s="183" t="s">
        <v>24</v>
      </c>
      <c r="DT5" s="183" t="s">
        <v>25</v>
      </c>
      <c r="DU5" s="183" t="s">
        <v>26</v>
      </c>
      <c r="DV5" s="184" t="s">
        <v>22</v>
      </c>
      <c r="DW5" s="184" t="s">
        <v>23</v>
      </c>
      <c r="DX5" s="184" t="s">
        <v>24</v>
      </c>
      <c r="DY5" s="184" t="s">
        <v>25</v>
      </c>
      <c r="DZ5" s="184" t="s">
        <v>26</v>
      </c>
      <c r="EA5" s="203" t="s">
        <v>44</v>
      </c>
      <c r="EB5" s="203" t="s">
        <v>28</v>
      </c>
      <c r="EC5" s="203" t="s">
        <v>29</v>
      </c>
      <c r="ED5" s="203" t="s">
        <v>30</v>
      </c>
      <c r="EE5" s="203" t="s">
        <v>31</v>
      </c>
      <c r="EF5" s="203" t="s">
        <v>32</v>
      </c>
      <c r="EG5" s="203" t="s">
        <v>34</v>
      </c>
      <c r="EH5" s="203" t="s">
        <v>43</v>
      </c>
      <c r="EI5" s="7" t="s">
        <v>40</v>
      </c>
      <c r="EJ5" s="7" t="s">
        <v>41</v>
      </c>
      <c r="EK5" s="7" t="s">
        <v>42</v>
      </c>
    </row>
    <row r="6" spans="1:141" s="1" customFormat="1" ht="15" customHeight="1" x14ac:dyDescent="0.25">
      <c r="A6" s="185">
        <v>42040</v>
      </c>
      <c r="B6" s="82" t="s">
        <v>368</v>
      </c>
      <c r="C6" s="51" t="s">
        <v>64</v>
      </c>
      <c r="D6" s="51" t="s">
        <v>93</v>
      </c>
      <c r="E6" s="83" t="s">
        <v>392</v>
      </c>
      <c r="F6" s="73" t="s">
        <v>94</v>
      </c>
      <c r="G6" s="84" t="s">
        <v>369</v>
      </c>
      <c r="H6" s="49" t="s">
        <v>178</v>
      </c>
      <c r="I6" s="85" t="s">
        <v>370</v>
      </c>
      <c r="J6" s="49" t="s">
        <v>94</v>
      </c>
      <c r="K6" s="85" t="s">
        <v>371</v>
      </c>
      <c r="L6" s="49" t="s">
        <v>94</v>
      </c>
      <c r="M6" s="85" t="s">
        <v>372</v>
      </c>
      <c r="N6" s="49" t="s">
        <v>94</v>
      </c>
      <c r="O6" s="85" t="s">
        <v>373</v>
      </c>
      <c r="P6" s="49" t="s">
        <v>94</v>
      </c>
      <c r="Q6" s="85" t="s">
        <v>374</v>
      </c>
      <c r="R6" s="49" t="s">
        <v>94</v>
      </c>
      <c r="S6" s="85" t="s">
        <v>375</v>
      </c>
      <c r="T6" s="49" t="s">
        <v>165</v>
      </c>
      <c r="U6" s="85" t="s">
        <v>376</v>
      </c>
      <c r="V6" s="49" t="s">
        <v>146</v>
      </c>
      <c r="W6" s="85" t="s">
        <v>377</v>
      </c>
      <c r="X6" s="49" t="s">
        <v>189</v>
      </c>
      <c r="Y6" s="85" t="s">
        <v>378</v>
      </c>
      <c r="Z6" s="49" t="s">
        <v>379</v>
      </c>
      <c r="AA6" s="85" t="s">
        <v>380</v>
      </c>
      <c r="AB6" s="49" t="s">
        <v>379</v>
      </c>
      <c r="AC6" s="85" t="s">
        <v>381</v>
      </c>
      <c r="AD6" s="49" t="s">
        <v>110</v>
      </c>
      <c r="AE6" s="85" t="s">
        <v>382</v>
      </c>
      <c r="AF6" s="49" t="s">
        <v>110</v>
      </c>
      <c r="AG6" s="85" t="s">
        <v>383</v>
      </c>
      <c r="AH6" s="49" t="s">
        <v>174</v>
      </c>
      <c r="AI6" s="85" t="s">
        <v>384</v>
      </c>
      <c r="AJ6" s="49" t="s">
        <v>385</v>
      </c>
      <c r="AK6" s="85" t="s">
        <v>386</v>
      </c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74"/>
      <c r="BI6" s="86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82"/>
      <c r="CK6" s="71"/>
      <c r="CL6" s="73" t="s">
        <v>387</v>
      </c>
      <c r="CM6" s="46"/>
      <c r="CN6" s="87"/>
      <c r="CO6" s="46"/>
      <c r="CP6" s="87"/>
      <c r="CQ6" s="82"/>
      <c r="CR6" s="40"/>
      <c r="CS6" s="40"/>
      <c r="CT6" s="40"/>
      <c r="CU6" s="40"/>
      <c r="CV6" s="40"/>
      <c r="CW6" s="40"/>
      <c r="CX6" s="40"/>
      <c r="CY6" s="73" t="s">
        <v>388</v>
      </c>
      <c r="CZ6" s="40"/>
      <c r="DA6" s="40"/>
      <c r="DB6" s="40"/>
      <c r="DC6" s="40"/>
      <c r="DD6" s="49" t="s">
        <v>389</v>
      </c>
      <c r="DE6" s="41">
        <v>55.78</v>
      </c>
      <c r="DF6" s="28">
        <v>0.5</v>
      </c>
      <c r="DG6" s="41">
        <v>0.55000000000000004</v>
      </c>
      <c r="DH6" s="41">
        <v>0.35</v>
      </c>
      <c r="DI6" s="88" t="s">
        <v>390</v>
      </c>
      <c r="DJ6" s="89" t="s">
        <v>391</v>
      </c>
      <c r="DK6" s="50"/>
      <c r="DL6" s="50"/>
      <c r="DM6" s="50"/>
      <c r="DN6" s="78">
        <v>1.85</v>
      </c>
      <c r="DO6" s="78">
        <v>6.02</v>
      </c>
      <c r="DP6" s="50"/>
      <c r="DQ6" s="198" t="s">
        <v>73</v>
      </c>
      <c r="DR6" s="198"/>
      <c r="DS6" s="198"/>
      <c r="DT6" s="198"/>
      <c r="DU6" s="198"/>
      <c r="DV6" s="61">
        <v>2.5</v>
      </c>
      <c r="DW6" s="61">
        <v>2.5</v>
      </c>
      <c r="DX6" s="61">
        <v>9</v>
      </c>
      <c r="DY6" s="62">
        <f t="shared" ref="DY6:DY28" si="0">(DX6*DW6*DV6)/1728</f>
        <v>3.2552083333333336E-2</v>
      </c>
      <c r="DZ6" s="61">
        <v>0.7</v>
      </c>
      <c r="EA6" s="77" t="s">
        <v>61</v>
      </c>
      <c r="EB6" s="35">
        <v>1</v>
      </c>
      <c r="EC6" s="35">
        <v>357</v>
      </c>
      <c r="ED6" s="35">
        <v>4</v>
      </c>
      <c r="EE6" s="35">
        <f>EB6*EC6*ED6</f>
        <v>1428</v>
      </c>
      <c r="EF6" s="35">
        <f t="shared" ref="EF6:EF28" si="1">(DZ6*EC6*ED6)+50</f>
        <v>1049.5999999999999</v>
      </c>
      <c r="EG6" s="90" t="s">
        <v>63</v>
      </c>
      <c r="EH6" s="35" t="s">
        <v>62</v>
      </c>
      <c r="EI6" s="48"/>
      <c r="EJ6" s="48"/>
      <c r="EK6" s="48"/>
    </row>
    <row r="7" spans="1:141" s="1" customFormat="1" ht="15" customHeight="1" x14ac:dyDescent="0.25">
      <c r="A7" s="185">
        <v>42040</v>
      </c>
      <c r="B7" s="27" t="s">
        <v>393</v>
      </c>
      <c r="C7" s="51" t="s">
        <v>64</v>
      </c>
      <c r="D7" s="51" t="s">
        <v>93</v>
      </c>
      <c r="E7" s="83" t="s">
        <v>392</v>
      </c>
      <c r="F7" s="44" t="s">
        <v>108</v>
      </c>
      <c r="G7" s="91" t="s">
        <v>394</v>
      </c>
      <c r="H7" s="52" t="s">
        <v>395</v>
      </c>
      <c r="I7" s="85" t="s">
        <v>396</v>
      </c>
      <c r="J7" s="52" t="s">
        <v>165</v>
      </c>
      <c r="K7" s="85" t="s">
        <v>397</v>
      </c>
      <c r="L7" s="52" t="s">
        <v>146</v>
      </c>
      <c r="M7" s="85" t="s">
        <v>398</v>
      </c>
      <c r="N7" s="52" t="s">
        <v>245</v>
      </c>
      <c r="O7" s="85" t="s">
        <v>399</v>
      </c>
      <c r="P7" s="52" t="s">
        <v>315</v>
      </c>
      <c r="Q7" s="85" t="s">
        <v>400</v>
      </c>
      <c r="R7" s="52" t="s">
        <v>108</v>
      </c>
      <c r="S7" s="85" t="s">
        <v>401</v>
      </c>
      <c r="T7" s="52" t="s">
        <v>108</v>
      </c>
      <c r="U7" s="85" t="s">
        <v>402</v>
      </c>
      <c r="V7" s="52" t="s">
        <v>403</v>
      </c>
      <c r="W7" s="85" t="s">
        <v>404</v>
      </c>
      <c r="X7" s="52" t="s">
        <v>405</v>
      </c>
      <c r="Y7" s="85" t="s">
        <v>406</v>
      </c>
      <c r="Z7" s="52" t="s">
        <v>176</v>
      </c>
      <c r="AA7" s="85" t="s">
        <v>407</v>
      </c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92"/>
      <c r="BI7" s="47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30"/>
      <c r="CK7" s="71"/>
      <c r="CL7" s="30"/>
      <c r="CM7" s="46"/>
      <c r="CN7" s="73" t="s">
        <v>408</v>
      </c>
      <c r="CO7" s="46"/>
      <c r="CP7" s="30"/>
      <c r="CQ7" s="30"/>
      <c r="CR7" s="40"/>
      <c r="CS7" s="40"/>
      <c r="CT7" s="40"/>
      <c r="CU7" s="40"/>
      <c r="CV7" s="40"/>
      <c r="CW7" s="40"/>
      <c r="CX7" s="40"/>
      <c r="CY7" s="29"/>
      <c r="CZ7" s="40"/>
      <c r="DA7" s="40"/>
      <c r="DB7" s="40"/>
      <c r="DC7" s="40"/>
      <c r="DD7" s="30"/>
      <c r="DE7" s="41">
        <v>67.280655003234216</v>
      </c>
      <c r="DF7" s="28">
        <v>0.5</v>
      </c>
      <c r="DG7" s="41">
        <v>0.55000000000000004</v>
      </c>
      <c r="DH7" s="41">
        <v>0.35</v>
      </c>
      <c r="DI7" s="93" t="s">
        <v>409</v>
      </c>
      <c r="DJ7" s="94" t="s">
        <v>410</v>
      </c>
      <c r="DK7" s="50"/>
      <c r="DL7" s="50"/>
      <c r="DM7" s="50"/>
      <c r="DN7" s="78">
        <v>2.36</v>
      </c>
      <c r="DO7" s="78">
        <v>5.31</v>
      </c>
      <c r="DP7" s="50"/>
      <c r="DQ7" s="198" t="s">
        <v>73</v>
      </c>
      <c r="DR7" s="198"/>
      <c r="DS7" s="198"/>
      <c r="DT7" s="198"/>
      <c r="DU7" s="198"/>
      <c r="DV7" s="61">
        <v>2.875</v>
      </c>
      <c r="DW7" s="61">
        <v>2.875</v>
      </c>
      <c r="DX7" s="61">
        <v>8.5</v>
      </c>
      <c r="DY7" s="62">
        <f t="shared" si="0"/>
        <v>4.0658456307870371E-2</v>
      </c>
      <c r="DZ7" s="61">
        <v>0.95</v>
      </c>
      <c r="EA7" s="77" t="s">
        <v>61</v>
      </c>
      <c r="EB7" s="35">
        <v>1</v>
      </c>
      <c r="EC7" s="35">
        <v>238</v>
      </c>
      <c r="ED7" s="35">
        <v>5</v>
      </c>
      <c r="EE7" s="35">
        <f t="shared" ref="EE7:EE28" si="2">EB7*EC7*ED7</f>
        <v>1190</v>
      </c>
      <c r="EF7" s="35">
        <f t="shared" si="1"/>
        <v>1180.5</v>
      </c>
      <c r="EG7" s="95" t="s">
        <v>63</v>
      </c>
      <c r="EH7" s="35" t="s">
        <v>62</v>
      </c>
      <c r="EI7" s="48"/>
      <c r="EJ7" s="48"/>
      <c r="EK7" s="48"/>
    </row>
    <row r="8" spans="1:141" s="1" customFormat="1" ht="15" customHeight="1" x14ac:dyDescent="0.25">
      <c r="A8" s="185">
        <v>42040</v>
      </c>
      <c r="B8" s="96" t="s">
        <v>411</v>
      </c>
      <c r="C8" s="51" t="s">
        <v>64</v>
      </c>
      <c r="D8" s="51" t="s">
        <v>93</v>
      </c>
      <c r="E8" s="83" t="s">
        <v>392</v>
      </c>
      <c r="F8" s="44" t="s">
        <v>108</v>
      </c>
      <c r="G8" s="91" t="s">
        <v>412</v>
      </c>
      <c r="H8" s="52" t="s">
        <v>165</v>
      </c>
      <c r="I8" s="85" t="s">
        <v>413</v>
      </c>
      <c r="J8" s="52" t="s">
        <v>146</v>
      </c>
      <c r="K8" s="85" t="s">
        <v>414</v>
      </c>
      <c r="L8" s="52" t="s">
        <v>146</v>
      </c>
      <c r="M8" s="85" t="s">
        <v>415</v>
      </c>
      <c r="N8" s="52" t="s">
        <v>245</v>
      </c>
      <c r="O8" s="85" t="s">
        <v>416</v>
      </c>
      <c r="P8" s="52" t="s">
        <v>315</v>
      </c>
      <c r="Q8" s="85" t="s">
        <v>417</v>
      </c>
      <c r="R8" s="52" t="s">
        <v>315</v>
      </c>
      <c r="S8" s="85" t="s">
        <v>418</v>
      </c>
      <c r="T8" s="52" t="s">
        <v>108</v>
      </c>
      <c r="U8" s="85" t="s">
        <v>419</v>
      </c>
      <c r="V8" s="52" t="s">
        <v>108</v>
      </c>
      <c r="W8" s="85" t="s">
        <v>420</v>
      </c>
      <c r="X8" s="52" t="s">
        <v>176</v>
      </c>
      <c r="Y8" s="85" t="s">
        <v>421</v>
      </c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92"/>
      <c r="BI8" s="47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81"/>
      <c r="CK8" s="97"/>
      <c r="CL8" s="81"/>
      <c r="CM8" s="80"/>
      <c r="CN8" s="73" t="s">
        <v>422</v>
      </c>
      <c r="CO8" s="46"/>
      <c r="CP8" s="30"/>
      <c r="CQ8" s="30"/>
      <c r="CR8" s="40"/>
      <c r="CS8" s="40"/>
      <c r="CT8" s="40"/>
      <c r="CU8" s="40"/>
      <c r="CV8" s="40"/>
      <c r="CW8" s="40"/>
      <c r="CX8" s="40"/>
      <c r="CY8" s="29"/>
      <c r="CZ8" s="40"/>
      <c r="DA8" s="40"/>
      <c r="DB8" s="40"/>
      <c r="DC8" s="40"/>
      <c r="DD8" s="30"/>
      <c r="DE8" s="115">
        <v>92.381510065696602</v>
      </c>
      <c r="DF8" s="28">
        <v>1</v>
      </c>
      <c r="DG8" s="41">
        <v>1.25</v>
      </c>
      <c r="DH8" s="41">
        <v>0.85</v>
      </c>
      <c r="DI8" s="93" t="s">
        <v>423</v>
      </c>
      <c r="DJ8" s="94" t="s">
        <v>424</v>
      </c>
      <c r="DK8" s="50"/>
      <c r="DL8" s="50"/>
      <c r="DM8" s="50"/>
      <c r="DN8" s="78">
        <v>2.36</v>
      </c>
      <c r="DO8" s="78">
        <v>9.61</v>
      </c>
      <c r="DP8" s="50"/>
      <c r="DQ8" s="198" t="s">
        <v>73</v>
      </c>
      <c r="DR8" s="198"/>
      <c r="DS8" s="198"/>
      <c r="DT8" s="198"/>
      <c r="DU8" s="198"/>
      <c r="DV8" s="61">
        <v>2.875</v>
      </c>
      <c r="DW8" s="61">
        <v>2.875</v>
      </c>
      <c r="DX8" s="61">
        <v>10.5</v>
      </c>
      <c r="DY8" s="62">
        <f t="shared" si="0"/>
        <v>5.0225151909722224E-2</v>
      </c>
      <c r="DZ8" s="61">
        <v>1.55</v>
      </c>
      <c r="EA8" s="77" t="s">
        <v>61</v>
      </c>
      <c r="EB8" s="35">
        <v>1</v>
      </c>
      <c r="EC8" s="35">
        <v>238</v>
      </c>
      <c r="ED8" s="35">
        <v>4</v>
      </c>
      <c r="EE8" s="35">
        <f t="shared" si="2"/>
        <v>952</v>
      </c>
      <c r="EF8" s="35">
        <f t="shared" si="1"/>
        <v>1525.6000000000001</v>
      </c>
      <c r="EG8" s="95" t="s">
        <v>63</v>
      </c>
      <c r="EH8" s="35" t="s">
        <v>62</v>
      </c>
      <c r="EI8" s="48"/>
      <c r="EJ8" s="48"/>
      <c r="EK8" s="48"/>
    </row>
    <row r="9" spans="1:141" s="1" customFormat="1" ht="15" customHeight="1" x14ac:dyDescent="0.25">
      <c r="A9" s="185">
        <v>42040</v>
      </c>
      <c r="B9" s="27" t="s">
        <v>425</v>
      </c>
      <c r="C9" s="51" t="s">
        <v>64</v>
      </c>
      <c r="D9" s="51" t="s">
        <v>93</v>
      </c>
      <c r="E9" s="83" t="s">
        <v>392</v>
      </c>
      <c r="F9" s="44" t="s">
        <v>108</v>
      </c>
      <c r="G9" s="91" t="s">
        <v>426</v>
      </c>
      <c r="H9" s="52" t="s">
        <v>151</v>
      </c>
      <c r="I9" s="85" t="s">
        <v>427</v>
      </c>
      <c r="J9" s="52" t="s">
        <v>151</v>
      </c>
      <c r="K9" s="85" t="s">
        <v>428</v>
      </c>
      <c r="L9" s="52" t="s">
        <v>117</v>
      </c>
      <c r="M9" s="85" t="s">
        <v>429</v>
      </c>
      <c r="N9" s="52" t="s">
        <v>153</v>
      </c>
      <c r="O9" s="85" t="s">
        <v>430</v>
      </c>
      <c r="P9" s="52" t="s">
        <v>165</v>
      </c>
      <c r="Q9" s="85" t="s">
        <v>431</v>
      </c>
      <c r="R9" s="52"/>
      <c r="S9" s="85"/>
      <c r="T9" s="52"/>
      <c r="U9" s="85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92"/>
      <c r="BI9" s="98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30"/>
      <c r="CK9" s="46"/>
      <c r="CL9" s="30"/>
      <c r="CM9" s="46"/>
      <c r="CN9" s="30"/>
      <c r="CO9" s="46"/>
      <c r="CP9" s="30"/>
      <c r="CQ9" s="30"/>
      <c r="CR9" s="40"/>
      <c r="CS9" s="40"/>
      <c r="CT9" s="40"/>
      <c r="CU9" s="40"/>
      <c r="CV9" s="40"/>
      <c r="CW9" s="40"/>
      <c r="CX9" s="40"/>
      <c r="CY9" s="29"/>
      <c r="CZ9" s="40"/>
      <c r="DA9" s="40"/>
      <c r="DB9" s="40"/>
      <c r="DC9" s="40"/>
      <c r="DD9" s="30"/>
      <c r="DE9" s="41">
        <v>238.86177325095795</v>
      </c>
      <c r="DF9" s="28">
        <v>1</v>
      </c>
      <c r="DG9" s="41">
        <v>1.25</v>
      </c>
      <c r="DH9" s="41">
        <v>0.85</v>
      </c>
      <c r="DI9" s="93" t="s">
        <v>432</v>
      </c>
      <c r="DJ9" s="94" t="s">
        <v>433</v>
      </c>
      <c r="DK9" s="50"/>
      <c r="DL9" s="50"/>
      <c r="DM9" s="50"/>
      <c r="DN9" s="78">
        <v>5.12</v>
      </c>
      <c r="DO9" s="78">
        <v>9.84</v>
      </c>
      <c r="DP9" s="50"/>
      <c r="DQ9" s="198" t="s">
        <v>73</v>
      </c>
      <c r="DR9" s="198"/>
      <c r="DS9" s="198"/>
      <c r="DT9" s="198"/>
      <c r="DU9" s="198"/>
      <c r="DV9" s="61">
        <v>5.625</v>
      </c>
      <c r="DW9" s="61">
        <v>5.625</v>
      </c>
      <c r="DX9" s="61">
        <v>13.1</v>
      </c>
      <c r="DY9" s="62">
        <f t="shared" si="0"/>
        <v>0.2398681640625</v>
      </c>
      <c r="DZ9" s="61">
        <f>2.9+0.25</f>
        <v>3.15</v>
      </c>
      <c r="EA9" s="77" t="s">
        <v>61</v>
      </c>
      <c r="EB9" s="35">
        <v>1</v>
      </c>
      <c r="EC9" s="35">
        <v>56</v>
      </c>
      <c r="ED9" s="35">
        <v>3</v>
      </c>
      <c r="EE9" s="35">
        <f t="shared" si="2"/>
        <v>168</v>
      </c>
      <c r="EF9" s="35">
        <f t="shared" si="1"/>
        <v>579.20000000000005</v>
      </c>
      <c r="EG9" s="95" t="s">
        <v>63</v>
      </c>
      <c r="EH9" s="35" t="s">
        <v>62</v>
      </c>
      <c r="EI9" s="48"/>
      <c r="EJ9" s="48"/>
      <c r="EK9" s="48"/>
    </row>
    <row r="10" spans="1:141" s="1" customFormat="1" ht="15" customHeight="1" x14ac:dyDescent="0.25">
      <c r="A10" s="185">
        <v>42040</v>
      </c>
      <c r="B10" s="27" t="s">
        <v>434</v>
      </c>
      <c r="C10" s="51" t="s">
        <v>64</v>
      </c>
      <c r="D10" s="51" t="s">
        <v>93</v>
      </c>
      <c r="E10" s="83" t="s">
        <v>392</v>
      </c>
      <c r="F10" s="44" t="s">
        <v>108</v>
      </c>
      <c r="G10" s="91" t="s">
        <v>435</v>
      </c>
      <c r="H10" s="52" t="s">
        <v>206</v>
      </c>
      <c r="I10" s="85" t="s">
        <v>436</v>
      </c>
      <c r="J10" s="52"/>
      <c r="K10" s="85"/>
      <c r="L10" s="52"/>
      <c r="M10" s="85"/>
      <c r="N10" s="52"/>
      <c r="O10" s="85"/>
      <c r="P10" s="52"/>
      <c r="Q10" s="85"/>
      <c r="R10" s="52"/>
      <c r="S10" s="85"/>
      <c r="T10" s="52"/>
      <c r="U10" s="85"/>
      <c r="V10" s="52"/>
      <c r="W10" s="85"/>
      <c r="X10" s="52"/>
      <c r="Y10" s="85"/>
      <c r="Z10" s="52"/>
      <c r="AA10" s="85"/>
      <c r="AB10" s="52"/>
      <c r="AC10" s="85"/>
      <c r="AD10" s="52"/>
      <c r="AE10" s="85"/>
      <c r="AF10" s="52"/>
      <c r="AG10" s="85"/>
      <c r="AH10" s="52"/>
      <c r="AI10" s="85"/>
      <c r="AJ10" s="52"/>
      <c r="AK10" s="85"/>
      <c r="AL10" s="52"/>
      <c r="AM10" s="85"/>
      <c r="AN10" s="52"/>
      <c r="AO10" s="85"/>
      <c r="AP10" s="52"/>
      <c r="AQ10" s="85"/>
      <c r="AR10" s="52"/>
      <c r="AS10" s="85"/>
      <c r="AT10" s="52"/>
      <c r="AU10" s="85"/>
      <c r="AV10" s="52"/>
      <c r="AW10" s="85"/>
      <c r="AX10" s="52"/>
      <c r="AY10" s="85"/>
      <c r="AZ10" s="52"/>
      <c r="BA10" s="85"/>
      <c r="BB10" s="52"/>
      <c r="BC10" s="85"/>
      <c r="BD10" s="52"/>
      <c r="BE10" s="85"/>
      <c r="BF10" s="52"/>
      <c r="BG10" s="85"/>
      <c r="BH10" s="49"/>
      <c r="BI10" s="85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30"/>
      <c r="CK10" s="46"/>
      <c r="CL10" s="30"/>
      <c r="CM10" s="46"/>
      <c r="CN10" s="30"/>
      <c r="CO10" s="46"/>
      <c r="CP10" s="49"/>
      <c r="CQ10" s="30"/>
      <c r="CR10" s="40"/>
      <c r="CS10" s="40"/>
      <c r="CT10" s="40"/>
      <c r="CU10" s="40"/>
      <c r="CV10" s="40"/>
      <c r="CW10" s="40"/>
      <c r="CX10" s="40"/>
      <c r="CY10" s="29"/>
      <c r="CZ10" s="40"/>
      <c r="DA10" s="40"/>
      <c r="DB10" s="40"/>
      <c r="DC10" s="40"/>
      <c r="DD10" s="30"/>
      <c r="DE10" s="41">
        <v>81.521909022422392</v>
      </c>
      <c r="DF10" s="28">
        <v>0.5</v>
      </c>
      <c r="DG10" s="41">
        <v>0.55000000000000004</v>
      </c>
      <c r="DH10" s="41">
        <v>0.35</v>
      </c>
      <c r="DI10" s="93" t="s">
        <v>437</v>
      </c>
      <c r="DJ10" s="94" t="s">
        <v>438</v>
      </c>
      <c r="DK10" s="50"/>
      <c r="DL10" s="50"/>
      <c r="DM10" s="50"/>
      <c r="DN10" s="78">
        <v>1.85</v>
      </c>
      <c r="DO10" s="78">
        <v>7.6</v>
      </c>
      <c r="DP10" s="50"/>
      <c r="DQ10" s="198" t="s">
        <v>73</v>
      </c>
      <c r="DR10" s="198"/>
      <c r="DS10" s="198"/>
      <c r="DT10" s="198"/>
      <c r="DU10" s="198"/>
      <c r="DV10" s="61">
        <v>2.5</v>
      </c>
      <c r="DW10" s="61">
        <v>2.5</v>
      </c>
      <c r="DX10" s="61">
        <v>9</v>
      </c>
      <c r="DY10" s="62">
        <f t="shared" si="0"/>
        <v>3.2552083333333336E-2</v>
      </c>
      <c r="DZ10" s="61">
        <v>0.95</v>
      </c>
      <c r="EA10" s="77" t="s">
        <v>61</v>
      </c>
      <c r="EB10" s="35">
        <v>1</v>
      </c>
      <c r="EC10" s="35">
        <v>357</v>
      </c>
      <c r="ED10" s="35">
        <v>4</v>
      </c>
      <c r="EE10" s="35">
        <f t="shared" si="2"/>
        <v>1428</v>
      </c>
      <c r="EF10" s="35">
        <f t="shared" si="1"/>
        <v>1406.6</v>
      </c>
      <c r="EG10" s="95" t="s">
        <v>63</v>
      </c>
      <c r="EH10" s="35" t="s">
        <v>62</v>
      </c>
      <c r="EI10" s="48"/>
      <c r="EJ10" s="48"/>
      <c r="EK10" s="48"/>
    </row>
    <row r="11" spans="1:141" s="1" customFormat="1" ht="15" customHeight="1" x14ac:dyDescent="0.25">
      <c r="A11" s="185">
        <v>42040</v>
      </c>
      <c r="B11" s="27" t="s">
        <v>440</v>
      </c>
      <c r="C11" s="51" t="s">
        <v>64</v>
      </c>
      <c r="D11" s="51" t="s">
        <v>93</v>
      </c>
      <c r="E11" s="83" t="s">
        <v>392</v>
      </c>
      <c r="F11" s="44" t="s">
        <v>108</v>
      </c>
      <c r="G11" s="91" t="s">
        <v>441</v>
      </c>
      <c r="H11" s="52" t="s">
        <v>165</v>
      </c>
      <c r="I11" s="85" t="s">
        <v>442</v>
      </c>
      <c r="J11" s="52" t="s">
        <v>315</v>
      </c>
      <c r="K11" s="85" t="s">
        <v>443</v>
      </c>
      <c r="L11" s="52" t="s">
        <v>108</v>
      </c>
      <c r="M11" s="85" t="s">
        <v>444</v>
      </c>
      <c r="N11" s="52" t="s">
        <v>176</v>
      </c>
      <c r="O11" s="85" t="s">
        <v>445</v>
      </c>
      <c r="P11" s="52"/>
      <c r="Q11" s="85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92"/>
      <c r="BI11" s="98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30"/>
      <c r="CK11" s="46"/>
      <c r="CL11" s="30"/>
      <c r="CM11" s="46"/>
      <c r="CN11" s="49" t="s">
        <v>446</v>
      </c>
      <c r="CO11" s="46"/>
      <c r="CP11" s="30"/>
      <c r="CQ11" s="30"/>
      <c r="CR11" s="40"/>
      <c r="CS11" s="40"/>
      <c r="CT11" s="40"/>
      <c r="CU11" s="40"/>
      <c r="CV11" s="40"/>
      <c r="CW11" s="40"/>
      <c r="CX11" s="40"/>
      <c r="CY11" s="29"/>
      <c r="CZ11" s="40"/>
      <c r="DA11" s="40"/>
      <c r="DB11" s="40"/>
      <c r="DC11" s="40"/>
      <c r="DD11" s="30"/>
      <c r="DE11" s="41">
        <v>103.41271005017458</v>
      </c>
      <c r="DF11" s="28">
        <v>1</v>
      </c>
      <c r="DG11" s="41">
        <v>1.25</v>
      </c>
      <c r="DH11" s="41">
        <v>0.85</v>
      </c>
      <c r="DI11" s="93" t="s">
        <v>447</v>
      </c>
      <c r="DJ11" s="94" t="s">
        <v>448</v>
      </c>
      <c r="DK11" s="50"/>
      <c r="DL11" s="50"/>
      <c r="DM11" s="50"/>
      <c r="DN11" s="78">
        <v>3.66</v>
      </c>
      <c r="DO11" s="78">
        <v>9.17</v>
      </c>
      <c r="DP11" s="50"/>
      <c r="DQ11" s="198" t="s">
        <v>73</v>
      </c>
      <c r="DR11" s="198"/>
      <c r="DS11" s="198"/>
      <c r="DT11" s="198"/>
      <c r="DU11" s="198"/>
      <c r="DV11" s="61">
        <v>4.125</v>
      </c>
      <c r="DW11" s="61">
        <v>4.125</v>
      </c>
      <c r="DX11" s="61">
        <v>10.5</v>
      </c>
      <c r="DY11" s="62">
        <f t="shared" si="0"/>
        <v>0.1033935546875</v>
      </c>
      <c r="DZ11" s="61">
        <v>2.25</v>
      </c>
      <c r="EA11" s="77" t="s">
        <v>61</v>
      </c>
      <c r="EB11" s="35">
        <v>1</v>
      </c>
      <c r="EC11" s="35">
        <v>120</v>
      </c>
      <c r="ED11" s="35">
        <v>4</v>
      </c>
      <c r="EE11" s="35">
        <f t="shared" si="2"/>
        <v>480</v>
      </c>
      <c r="EF11" s="35">
        <f t="shared" si="1"/>
        <v>1130</v>
      </c>
      <c r="EG11" s="95" t="s">
        <v>63</v>
      </c>
      <c r="EH11" s="35" t="s">
        <v>62</v>
      </c>
      <c r="EI11" s="48"/>
      <c r="EJ11" s="48"/>
      <c r="EK11" s="48"/>
    </row>
    <row r="12" spans="1:141" s="1" customFormat="1" ht="15" customHeight="1" x14ac:dyDescent="0.25">
      <c r="A12" s="185">
        <v>42040</v>
      </c>
      <c r="B12" s="27" t="s">
        <v>449</v>
      </c>
      <c r="C12" s="51" t="s">
        <v>64</v>
      </c>
      <c r="D12" s="51" t="s">
        <v>93</v>
      </c>
      <c r="E12" s="83" t="s">
        <v>392</v>
      </c>
      <c r="F12" s="44" t="s">
        <v>108</v>
      </c>
      <c r="G12" s="91" t="s">
        <v>450</v>
      </c>
      <c r="H12" s="52" t="s">
        <v>146</v>
      </c>
      <c r="I12" s="85" t="s">
        <v>451</v>
      </c>
      <c r="J12" s="52" t="s">
        <v>146</v>
      </c>
      <c r="K12" s="85" t="s">
        <v>452</v>
      </c>
      <c r="L12" s="52" t="s">
        <v>106</v>
      </c>
      <c r="M12" s="85" t="s">
        <v>453</v>
      </c>
      <c r="N12" s="52" t="s">
        <v>245</v>
      </c>
      <c r="O12" s="85" t="s">
        <v>454</v>
      </c>
      <c r="P12" s="52" t="s">
        <v>160</v>
      </c>
      <c r="Q12" s="85" t="s">
        <v>455</v>
      </c>
      <c r="R12" s="52" t="s">
        <v>160</v>
      </c>
      <c r="S12" s="85" t="s">
        <v>456</v>
      </c>
      <c r="T12" s="52" t="s">
        <v>108</v>
      </c>
      <c r="U12" s="85" t="s">
        <v>450</v>
      </c>
      <c r="V12" s="52" t="s">
        <v>151</v>
      </c>
      <c r="W12" s="85" t="s">
        <v>457</v>
      </c>
      <c r="X12" s="52" t="s">
        <v>151</v>
      </c>
      <c r="Y12" s="85" t="s">
        <v>458</v>
      </c>
      <c r="Z12" s="52" t="s">
        <v>157</v>
      </c>
      <c r="AA12" s="85" t="s">
        <v>459</v>
      </c>
      <c r="AB12" s="52"/>
      <c r="AC12" s="85"/>
      <c r="AD12" s="52"/>
      <c r="AE12" s="85"/>
      <c r="AF12" s="52"/>
      <c r="AG12" s="85"/>
      <c r="AH12" s="52"/>
      <c r="AI12" s="85"/>
      <c r="AJ12" s="52"/>
      <c r="AK12" s="85"/>
      <c r="AL12" s="52"/>
      <c r="AM12" s="85"/>
      <c r="AN12" s="52"/>
      <c r="AO12" s="85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92"/>
      <c r="BI12" s="98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49"/>
      <c r="CK12" s="46"/>
      <c r="CL12" s="30"/>
      <c r="CM12" s="46"/>
      <c r="CN12" s="30"/>
      <c r="CO12" s="46"/>
      <c r="CP12" s="49"/>
      <c r="CQ12" s="30"/>
      <c r="CR12" s="40"/>
      <c r="CS12" s="40"/>
      <c r="CT12" s="40"/>
      <c r="CU12" s="40"/>
      <c r="CV12" s="40"/>
      <c r="CW12" s="40"/>
      <c r="CX12" s="40"/>
      <c r="CY12" s="29"/>
      <c r="CZ12" s="40"/>
      <c r="DA12" s="40"/>
      <c r="DB12" s="40"/>
      <c r="DC12" s="40"/>
      <c r="DD12" s="30"/>
      <c r="DE12" s="41">
        <v>369.70226434264606</v>
      </c>
      <c r="DF12" s="28">
        <v>1</v>
      </c>
      <c r="DG12" s="41">
        <v>1.25</v>
      </c>
      <c r="DH12" s="41">
        <v>0.85</v>
      </c>
      <c r="DI12" s="93" t="s">
        <v>460</v>
      </c>
      <c r="DJ12" s="94" t="s">
        <v>461</v>
      </c>
      <c r="DK12" s="50"/>
      <c r="DL12" s="50"/>
      <c r="DM12" s="50"/>
      <c r="DN12" s="78">
        <v>3.07</v>
      </c>
      <c r="DO12" s="78">
        <v>9.2899999999999991</v>
      </c>
      <c r="DP12" s="50"/>
      <c r="DQ12" s="198" t="s">
        <v>73</v>
      </c>
      <c r="DR12" s="198"/>
      <c r="DS12" s="198"/>
      <c r="DT12" s="198"/>
      <c r="DU12" s="198"/>
      <c r="DV12" s="61">
        <v>3.75</v>
      </c>
      <c r="DW12" s="61">
        <v>3.75</v>
      </c>
      <c r="DX12" s="61">
        <v>10.5</v>
      </c>
      <c r="DY12" s="62">
        <f t="shared" si="0"/>
        <v>8.544921875E-2</v>
      </c>
      <c r="DZ12" s="61">
        <v>3.65</v>
      </c>
      <c r="EA12" s="77" t="s">
        <v>61</v>
      </c>
      <c r="EB12" s="35">
        <v>1</v>
      </c>
      <c r="EC12" s="35">
        <v>120</v>
      </c>
      <c r="ED12" s="35">
        <v>4</v>
      </c>
      <c r="EE12" s="35">
        <f t="shared" si="2"/>
        <v>480</v>
      </c>
      <c r="EF12" s="35">
        <f t="shared" si="1"/>
        <v>1802</v>
      </c>
      <c r="EG12" s="95" t="s">
        <v>63</v>
      </c>
      <c r="EH12" s="35" t="s">
        <v>62</v>
      </c>
      <c r="EI12" s="48"/>
      <c r="EJ12" s="48"/>
      <c r="EK12" s="48"/>
    </row>
    <row r="13" spans="1:141" s="1" customFormat="1" ht="15" customHeight="1" x14ac:dyDescent="0.25">
      <c r="A13" s="185">
        <v>42040</v>
      </c>
      <c r="B13" s="27" t="s">
        <v>462</v>
      </c>
      <c r="C13" s="51" t="s">
        <v>64</v>
      </c>
      <c r="D13" s="51" t="s">
        <v>93</v>
      </c>
      <c r="E13" s="83" t="s">
        <v>392</v>
      </c>
      <c r="F13" s="44" t="s">
        <v>108</v>
      </c>
      <c r="G13" s="91" t="s">
        <v>463</v>
      </c>
      <c r="H13" s="52" t="s">
        <v>142</v>
      </c>
      <c r="I13" s="85" t="s">
        <v>464</v>
      </c>
      <c r="J13" s="52" t="s">
        <v>142</v>
      </c>
      <c r="K13" s="85" t="s">
        <v>465</v>
      </c>
      <c r="L13" s="52" t="s">
        <v>146</v>
      </c>
      <c r="M13" s="85" t="s">
        <v>466</v>
      </c>
      <c r="N13" s="52" t="s">
        <v>146</v>
      </c>
      <c r="O13" s="85" t="s">
        <v>467</v>
      </c>
      <c r="P13" s="52" t="s">
        <v>106</v>
      </c>
      <c r="Q13" s="85" t="s">
        <v>468</v>
      </c>
      <c r="R13" s="52" t="s">
        <v>245</v>
      </c>
      <c r="S13" s="85" t="s">
        <v>469</v>
      </c>
      <c r="T13" s="52" t="s">
        <v>160</v>
      </c>
      <c r="U13" s="85" t="s">
        <v>470</v>
      </c>
      <c r="V13" s="52" t="s">
        <v>160</v>
      </c>
      <c r="W13" s="85" t="s">
        <v>471</v>
      </c>
      <c r="X13" s="52" t="s">
        <v>108</v>
      </c>
      <c r="Y13" s="85" t="s">
        <v>463</v>
      </c>
      <c r="Z13" s="52" t="s">
        <v>405</v>
      </c>
      <c r="AA13" s="85" t="s">
        <v>472</v>
      </c>
      <c r="AB13" s="52" t="s">
        <v>151</v>
      </c>
      <c r="AC13" s="85" t="s">
        <v>473</v>
      </c>
      <c r="AD13" s="52" t="s">
        <v>151</v>
      </c>
      <c r="AE13" s="85" t="s">
        <v>474</v>
      </c>
      <c r="AF13" s="52"/>
      <c r="AG13" s="85"/>
      <c r="AH13" s="52"/>
      <c r="AI13" s="85"/>
      <c r="AJ13" s="52"/>
      <c r="AK13" s="85"/>
      <c r="AL13" s="52"/>
      <c r="AM13" s="85"/>
      <c r="AN13" s="52"/>
      <c r="AO13" s="85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92"/>
      <c r="BI13" s="98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49"/>
      <c r="CK13" s="46"/>
      <c r="CL13" s="30"/>
      <c r="CM13" s="46"/>
      <c r="CN13" s="49" t="s">
        <v>475</v>
      </c>
      <c r="CO13" s="46"/>
      <c r="CP13" s="49"/>
      <c r="CQ13" s="30"/>
      <c r="CR13" s="40"/>
      <c r="CS13" s="40"/>
      <c r="CT13" s="40"/>
      <c r="CU13" s="40"/>
      <c r="CV13" s="40"/>
      <c r="CW13" s="40"/>
      <c r="CX13" s="40"/>
      <c r="CY13" s="29"/>
      <c r="CZ13" s="40"/>
      <c r="DA13" s="40"/>
      <c r="DB13" s="40"/>
      <c r="DC13" s="40"/>
      <c r="DD13" s="30"/>
      <c r="DE13" s="41">
        <v>172.11124958530706</v>
      </c>
      <c r="DF13" s="28">
        <v>1</v>
      </c>
      <c r="DG13" s="41">
        <v>1.25</v>
      </c>
      <c r="DH13" s="41">
        <v>0.85</v>
      </c>
      <c r="DI13" s="93" t="s">
        <v>476</v>
      </c>
      <c r="DJ13" s="94" t="s">
        <v>477</v>
      </c>
      <c r="DK13" s="50"/>
      <c r="DL13" s="50"/>
      <c r="DM13" s="50"/>
      <c r="DN13" s="78">
        <v>3.07</v>
      </c>
      <c r="DO13" s="78">
        <v>9.25</v>
      </c>
      <c r="DP13" s="50"/>
      <c r="DQ13" s="198" t="s">
        <v>73</v>
      </c>
      <c r="DR13" s="198"/>
      <c r="DS13" s="198"/>
      <c r="DT13" s="198"/>
      <c r="DU13" s="198"/>
      <c r="DV13" s="61">
        <v>3.75</v>
      </c>
      <c r="DW13" s="61">
        <v>3.75</v>
      </c>
      <c r="DX13" s="61">
        <v>10.5</v>
      </c>
      <c r="DY13" s="62">
        <f t="shared" si="0"/>
        <v>8.544921875E-2</v>
      </c>
      <c r="DZ13" s="61">
        <v>1.85</v>
      </c>
      <c r="EA13" s="77" t="s">
        <v>61</v>
      </c>
      <c r="EB13" s="35">
        <v>1</v>
      </c>
      <c r="EC13" s="35">
        <v>120</v>
      </c>
      <c r="ED13" s="35">
        <v>4</v>
      </c>
      <c r="EE13" s="35">
        <f t="shared" si="2"/>
        <v>480</v>
      </c>
      <c r="EF13" s="35">
        <f t="shared" si="1"/>
        <v>938</v>
      </c>
      <c r="EG13" s="95" t="s">
        <v>63</v>
      </c>
      <c r="EH13" s="35" t="s">
        <v>62</v>
      </c>
      <c r="EI13" s="48"/>
      <c r="EJ13" s="48"/>
      <c r="EK13" s="48"/>
    </row>
    <row r="14" spans="1:141" s="1" customFormat="1" ht="15" customHeight="1" x14ac:dyDescent="0.25">
      <c r="A14" s="185">
        <v>42040</v>
      </c>
      <c r="B14" s="27" t="s">
        <v>478</v>
      </c>
      <c r="C14" s="51" t="s">
        <v>64</v>
      </c>
      <c r="D14" s="51" t="s">
        <v>93</v>
      </c>
      <c r="E14" s="83" t="s">
        <v>392</v>
      </c>
      <c r="F14" s="44" t="s">
        <v>106</v>
      </c>
      <c r="G14" s="91" t="s">
        <v>479</v>
      </c>
      <c r="H14" s="52" t="s">
        <v>146</v>
      </c>
      <c r="I14" s="85" t="s">
        <v>480</v>
      </c>
      <c r="J14" s="52" t="s">
        <v>146</v>
      </c>
      <c r="K14" s="85" t="s">
        <v>481</v>
      </c>
      <c r="L14" s="52" t="s">
        <v>106</v>
      </c>
      <c r="M14" s="85" t="s">
        <v>482</v>
      </c>
      <c r="N14" s="52" t="s">
        <v>106</v>
      </c>
      <c r="O14" s="85" t="s">
        <v>479</v>
      </c>
      <c r="P14" s="52" t="s">
        <v>160</v>
      </c>
      <c r="Q14" s="85" t="s">
        <v>483</v>
      </c>
      <c r="R14" s="52" t="s">
        <v>151</v>
      </c>
      <c r="S14" s="85" t="s">
        <v>484</v>
      </c>
      <c r="T14" s="52" t="s">
        <v>151</v>
      </c>
      <c r="U14" s="85" t="s">
        <v>485</v>
      </c>
      <c r="V14" s="52" t="s">
        <v>117</v>
      </c>
      <c r="W14" s="85" t="s">
        <v>486</v>
      </c>
      <c r="X14" s="52"/>
      <c r="Y14" s="85"/>
      <c r="Z14" s="52"/>
      <c r="AA14" s="85"/>
      <c r="AB14" s="52"/>
      <c r="AC14" s="85"/>
      <c r="AD14" s="52"/>
      <c r="AE14" s="85"/>
      <c r="AF14" s="52"/>
      <c r="AG14" s="85"/>
      <c r="AH14" s="52"/>
      <c r="AI14" s="85"/>
      <c r="AJ14" s="52"/>
      <c r="AK14" s="85"/>
      <c r="AL14" s="52"/>
      <c r="AM14" s="85"/>
      <c r="AN14" s="52"/>
      <c r="AO14" s="85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92"/>
      <c r="BI14" s="98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49"/>
      <c r="CK14" s="46"/>
      <c r="CL14" s="30"/>
      <c r="CM14" s="46"/>
      <c r="CN14" s="49" t="s">
        <v>487</v>
      </c>
      <c r="CO14" s="46"/>
      <c r="CP14" s="49"/>
      <c r="CQ14" s="30"/>
      <c r="CR14" s="40"/>
      <c r="CS14" s="40"/>
      <c r="CT14" s="40"/>
      <c r="CU14" s="40"/>
      <c r="CV14" s="40"/>
      <c r="CW14" s="40"/>
      <c r="CX14" s="40"/>
      <c r="CY14" s="29"/>
      <c r="CZ14" s="40"/>
      <c r="DA14" s="40"/>
      <c r="DB14" s="40"/>
      <c r="DC14" s="40"/>
      <c r="DD14" s="30"/>
      <c r="DE14" s="41">
        <v>49.038934065261699</v>
      </c>
      <c r="DF14" s="28">
        <v>0.5</v>
      </c>
      <c r="DG14" s="41">
        <v>0.55000000000000004</v>
      </c>
      <c r="DH14" s="41">
        <v>0.35</v>
      </c>
      <c r="DI14" s="93" t="s">
        <v>488</v>
      </c>
      <c r="DJ14" s="94" t="s">
        <v>489</v>
      </c>
      <c r="DK14" s="50"/>
      <c r="DL14" s="50"/>
      <c r="DM14" s="50"/>
      <c r="DN14" s="78">
        <v>1.65</v>
      </c>
      <c r="DO14" s="78">
        <v>3.54</v>
      </c>
      <c r="DP14" s="50"/>
      <c r="DQ14" s="198" t="s">
        <v>73</v>
      </c>
      <c r="DR14" s="198"/>
      <c r="DS14" s="198"/>
      <c r="DT14" s="198"/>
      <c r="DU14" s="198"/>
      <c r="DV14" s="61">
        <v>3.375</v>
      </c>
      <c r="DW14" s="61">
        <v>3.375</v>
      </c>
      <c r="DX14" s="61">
        <v>5</v>
      </c>
      <c r="DY14" s="62">
        <f t="shared" si="0"/>
        <v>3.2958984375E-2</v>
      </c>
      <c r="DZ14" s="61">
        <v>0.55000000000000004</v>
      </c>
      <c r="EA14" s="43" t="s">
        <v>61</v>
      </c>
      <c r="EB14" s="35">
        <v>1</v>
      </c>
      <c r="EC14" s="35">
        <v>357</v>
      </c>
      <c r="ED14" s="35">
        <v>9</v>
      </c>
      <c r="EE14" s="35">
        <f t="shared" si="2"/>
        <v>3213</v>
      </c>
      <c r="EF14" s="35">
        <f t="shared" si="1"/>
        <v>1817.15</v>
      </c>
      <c r="EG14" s="95" t="s">
        <v>63</v>
      </c>
      <c r="EH14" s="35" t="s">
        <v>62</v>
      </c>
      <c r="EI14" s="48"/>
      <c r="EJ14" s="48"/>
      <c r="EK14" s="48"/>
    </row>
    <row r="15" spans="1:141" s="1" customFormat="1" ht="15" customHeight="1" x14ac:dyDescent="0.25">
      <c r="A15" s="185">
        <v>42040</v>
      </c>
      <c r="B15" s="27" t="s">
        <v>490</v>
      </c>
      <c r="C15" s="51" t="s">
        <v>64</v>
      </c>
      <c r="D15" s="51" t="s">
        <v>93</v>
      </c>
      <c r="E15" s="83" t="s">
        <v>392</v>
      </c>
      <c r="F15" s="27" t="s">
        <v>94</v>
      </c>
      <c r="G15" s="99" t="s">
        <v>491</v>
      </c>
      <c r="H15" s="52" t="s">
        <v>94</v>
      </c>
      <c r="I15" s="85" t="s">
        <v>492</v>
      </c>
      <c r="J15" s="52" t="s">
        <v>94</v>
      </c>
      <c r="K15" s="85" t="s">
        <v>493</v>
      </c>
      <c r="L15" s="52" t="s">
        <v>94</v>
      </c>
      <c r="M15" s="85" t="s">
        <v>494</v>
      </c>
      <c r="N15" s="52" t="s">
        <v>94</v>
      </c>
      <c r="O15" s="85" t="s">
        <v>495</v>
      </c>
      <c r="P15" s="52" t="s">
        <v>94</v>
      </c>
      <c r="Q15" s="85" t="s">
        <v>496</v>
      </c>
      <c r="R15" s="52" t="s">
        <v>94</v>
      </c>
      <c r="S15" s="85" t="s">
        <v>497</v>
      </c>
      <c r="T15" s="52" t="s">
        <v>94</v>
      </c>
      <c r="U15" s="85" t="s">
        <v>498</v>
      </c>
      <c r="V15" s="52" t="s">
        <v>499</v>
      </c>
      <c r="W15" s="85" t="s">
        <v>500</v>
      </c>
      <c r="X15" s="52" t="s">
        <v>174</v>
      </c>
      <c r="Y15" s="85" t="s">
        <v>501</v>
      </c>
      <c r="Z15" s="52" t="s">
        <v>405</v>
      </c>
      <c r="AA15" s="85" t="s">
        <v>502</v>
      </c>
      <c r="AB15" s="52" t="s">
        <v>206</v>
      </c>
      <c r="AC15" s="85" t="s">
        <v>503</v>
      </c>
      <c r="AD15" s="52"/>
      <c r="AE15" s="85"/>
      <c r="AF15" s="52"/>
      <c r="AG15" s="85"/>
      <c r="AH15" s="52"/>
      <c r="AI15" s="85"/>
      <c r="AJ15" s="52"/>
      <c r="AK15" s="85"/>
      <c r="AL15" s="52"/>
      <c r="AM15" s="85"/>
      <c r="AN15" s="52"/>
      <c r="AO15" s="85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92"/>
      <c r="BI15" s="98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49"/>
      <c r="CK15" s="46"/>
      <c r="CL15" s="30"/>
      <c r="CM15" s="46"/>
      <c r="CN15" s="49" t="s">
        <v>504</v>
      </c>
      <c r="CO15" s="46"/>
      <c r="CP15" s="49"/>
      <c r="CQ15" s="30"/>
      <c r="CR15" s="40"/>
      <c r="CS15" s="40"/>
      <c r="CT15" s="40"/>
      <c r="CU15" s="40"/>
      <c r="CV15" s="40"/>
      <c r="CW15" s="40"/>
      <c r="CX15" s="40"/>
      <c r="CY15" s="29"/>
      <c r="CZ15" s="40"/>
      <c r="DA15" s="40"/>
      <c r="DB15" s="40"/>
      <c r="DC15" s="40"/>
      <c r="DD15" s="30"/>
      <c r="DE15" s="41">
        <v>74.967503315805999</v>
      </c>
      <c r="DF15" s="28">
        <v>0.5</v>
      </c>
      <c r="DG15" s="41">
        <v>0.55000000000000004</v>
      </c>
      <c r="DH15" s="41">
        <v>0.35</v>
      </c>
      <c r="DI15" s="93" t="s">
        <v>505</v>
      </c>
      <c r="DJ15" s="94" t="s">
        <v>506</v>
      </c>
      <c r="DK15" s="50"/>
      <c r="DL15" s="50"/>
      <c r="DM15" s="50"/>
      <c r="DN15" s="78">
        <v>2.2200000000000002</v>
      </c>
      <c r="DO15" s="78">
        <v>6.69</v>
      </c>
      <c r="DP15" s="50"/>
      <c r="DQ15" s="198" t="s">
        <v>73</v>
      </c>
      <c r="DR15" s="198"/>
      <c r="DS15" s="198"/>
      <c r="DT15" s="198"/>
      <c r="DU15" s="198"/>
      <c r="DV15" s="61">
        <v>2.875</v>
      </c>
      <c r="DW15" s="61">
        <v>2.875</v>
      </c>
      <c r="DX15" s="61">
        <v>8.5</v>
      </c>
      <c r="DY15" s="62">
        <f t="shared" si="0"/>
        <v>4.0658456307870371E-2</v>
      </c>
      <c r="DZ15" s="61">
        <v>0.95</v>
      </c>
      <c r="EA15" s="43" t="s">
        <v>61</v>
      </c>
      <c r="EB15" s="35">
        <v>1</v>
      </c>
      <c r="EC15" s="35">
        <v>238</v>
      </c>
      <c r="ED15" s="35">
        <v>5</v>
      </c>
      <c r="EE15" s="35">
        <f t="shared" si="2"/>
        <v>1190</v>
      </c>
      <c r="EF15" s="35">
        <f t="shared" si="1"/>
        <v>1180.5</v>
      </c>
      <c r="EG15" s="95" t="s">
        <v>63</v>
      </c>
      <c r="EH15" s="35" t="s">
        <v>62</v>
      </c>
      <c r="EI15" s="48"/>
      <c r="EJ15" s="48"/>
      <c r="EK15" s="48"/>
    </row>
    <row r="16" spans="1:141" s="1" customFormat="1" ht="15" customHeight="1" x14ac:dyDescent="0.25">
      <c r="A16" s="185">
        <v>42040</v>
      </c>
      <c r="B16" s="100" t="s">
        <v>507</v>
      </c>
      <c r="C16" s="51" t="s">
        <v>64</v>
      </c>
      <c r="D16" s="51" t="s">
        <v>93</v>
      </c>
      <c r="E16" s="83" t="s">
        <v>392</v>
      </c>
      <c r="F16" s="34" t="s">
        <v>108</v>
      </c>
      <c r="G16" s="91" t="s">
        <v>508</v>
      </c>
      <c r="H16" s="52" t="s">
        <v>509</v>
      </c>
      <c r="I16" s="85" t="s">
        <v>510</v>
      </c>
      <c r="J16" s="52" t="s">
        <v>240</v>
      </c>
      <c r="K16" s="85" t="s">
        <v>511</v>
      </c>
      <c r="L16" s="52" t="s">
        <v>108</v>
      </c>
      <c r="M16" s="85" t="s">
        <v>508</v>
      </c>
      <c r="N16" s="52" t="s">
        <v>174</v>
      </c>
      <c r="O16" s="85" t="s">
        <v>512</v>
      </c>
      <c r="P16" s="52" t="s">
        <v>117</v>
      </c>
      <c r="Q16" s="85" t="s">
        <v>513</v>
      </c>
      <c r="R16" s="52" t="s">
        <v>157</v>
      </c>
      <c r="S16" s="85" t="s">
        <v>514</v>
      </c>
      <c r="T16" s="52"/>
      <c r="U16" s="85"/>
      <c r="V16" s="52"/>
      <c r="W16" s="85"/>
      <c r="X16" s="52"/>
      <c r="Y16" s="85"/>
      <c r="Z16" s="52"/>
      <c r="AA16" s="85"/>
      <c r="AB16" s="52"/>
      <c r="AC16" s="85"/>
      <c r="AD16" s="52"/>
      <c r="AE16" s="85"/>
      <c r="AF16" s="52"/>
      <c r="AG16" s="85"/>
      <c r="AH16" s="52"/>
      <c r="AI16" s="85"/>
      <c r="AJ16" s="52"/>
      <c r="AK16" s="85"/>
      <c r="AL16" s="52"/>
      <c r="AM16" s="85"/>
      <c r="AN16" s="52"/>
      <c r="AO16" s="85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92"/>
      <c r="BI16" s="98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49" t="s">
        <v>515</v>
      </c>
      <c r="CK16" s="46"/>
      <c r="CL16" s="30"/>
      <c r="CM16" s="46"/>
      <c r="CN16" s="30"/>
      <c r="CO16" s="46"/>
      <c r="CP16" s="73" t="s">
        <v>516</v>
      </c>
      <c r="CQ16" s="30"/>
      <c r="CR16" s="40"/>
      <c r="CS16" s="40"/>
      <c r="CT16" s="40"/>
      <c r="CU16" s="40"/>
      <c r="CV16" s="40"/>
      <c r="CW16" s="40"/>
      <c r="CX16" s="40"/>
      <c r="CY16" s="29"/>
      <c r="CZ16" s="40"/>
      <c r="DA16" s="40"/>
      <c r="DB16" s="40"/>
      <c r="DC16" s="40"/>
      <c r="DD16" s="30"/>
      <c r="DE16" s="41">
        <v>119.67249887581134</v>
      </c>
      <c r="DF16" s="28">
        <v>0.5</v>
      </c>
      <c r="DG16" s="41">
        <v>0.55000000000000004</v>
      </c>
      <c r="DH16" s="41">
        <v>0.35</v>
      </c>
      <c r="DI16" s="101">
        <v>38568742032</v>
      </c>
      <c r="DJ16" s="102">
        <v>10038568742039</v>
      </c>
      <c r="DK16" s="50"/>
      <c r="DL16" s="50"/>
      <c r="DM16" s="50"/>
      <c r="DN16" s="78">
        <f>118/25.4</f>
        <v>4.6456692913385833</v>
      </c>
      <c r="DO16" s="78">
        <f>166/25.4</f>
        <v>6.5354330708661417</v>
      </c>
      <c r="DP16" s="50"/>
      <c r="DQ16" s="198" t="s">
        <v>73</v>
      </c>
      <c r="DR16" s="198"/>
      <c r="DS16" s="198"/>
      <c r="DT16" s="198"/>
      <c r="DU16" s="198"/>
      <c r="DV16" s="61">
        <f>(119/25.4)+0.02*2</f>
        <v>4.7250393700787408</v>
      </c>
      <c r="DW16" s="61">
        <f>119/25.4</f>
        <v>4.6850393700787407</v>
      </c>
      <c r="DX16" s="61">
        <f>170/25.4</f>
        <v>6.6929133858267722</v>
      </c>
      <c r="DY16" s="62">
        <f t="shared" si="0"/>
        <v>8.5741315584410144E-2</v>
      </c>
      <c r="DZ16" s="61">
        <f>1.6+0.1</f>
        <v>1.7000000000000002</v>
      </c>
      <c r="EA16" s="43" t="s">
        <v>61</v>
      </c>
      <c r="EB16" s="35">
        <v>1</v>
      </c>
      <c r="EC16" s="35">
        <v>80</v>
      </c>
      <c r="ED16" s="35">
        <v>6</v>
      </c>
      <c r="EE16" s="35">
        <f t="shared" si="2"/>
        <v>480</v>
      </c>
      <c r="EF16" s="35">
        <f>(DZ16*EC16*ED16)+50</f>
        <v>866</v>
      </c>
      <c r="EG16" s="35" t="s">
        <v>63</v>
      </c>
      <c r="EH16" s="35" t="s">
        <v>62</v>
      </c>
      <c r="EI16" s="48"/>
      <c r="EJ16" s="48"/>
      <c r="EK16" s="48"/>
    </row>
    <row r="17" spans="1:141" s="1" customFormat="1" ht="15" customHeight="1" x14ac:dyDescent="0.25">
      <c r="A17" s="185">
        <v>42040</v>
      </c>
      <c r="B17" s="100" t="s">
        <v>517</v>
      </c>
      <c r="C17" s="51" t="s">
        <v>64</v>
      </c>
      <c r="D17" s="51" t="s">
        <v>93</v>
      </c>
      <c r="E17" s="83" t="s">
        <v>392</v>
      </c>
      <c r="F17" s="27" t="s">
        <v>113</v>
      </c>
      <c r="G17" s="103" t="s">
        <v>518</v>
      </c>
      <c r="H17" s="52" t="s">
        <v>519</v>
      </c>
      <c r="I17" s="85" t="s">
        <v>520</v>
      </c>
      <c r="J17" s="52" t="s">
        <v>519</v>
      </c>
      <c r="K17" s="85" t="s">
        <v>521</v>
      </c>
      <c r="L17" s="52" t="s">
        <v>94</v>
      </c>
      <c r="M17" s="85" t="s">
        <v>522</v>
      </c>
      <c r="N17" s="52" t="s">
        <v>94</v>
      </c>
      <c r="O17" s="85" t="s">
        <v>523</v>
      </c>
      <c r="P17" s="52" t="s">
        <v>94</v>
      </c>
      <c r="Q17" s="85" t="s">
        <v>524</v>
      </c>
      <c r="R17" s="52" t="s">
        <v>165</v>
      </c>
      <c r="S17" s="85" t="s">
        <v>525</v>
      </c>
      <c r="T17" s="52" t="s">
        <v>113</v>
      </c>
      <c r="U17" s="85" t="s">
        <v>526</v>
      </c>
      <c r="V17" s="52" t="s">
        <v>146</v>
      </c>
      <c r="W17" s="85" t="s">
        <v>527</v>
      </c>
      <c r="X17" s="52" t="s">
        <v>146</v>
      </c>
      <c r="Y17" s="85" t="s">
        <v>528</v>
      </c>
      <c r="Z17" s="52" t="s">
        <v>146</v>
      </c>
      <c r="AA17" s="85" t="s">
        <v>529</v>
      </c>
      <c r="AB17" s="52" t="s">
        <v>146</v>
      </c>
      <c r="AC17" s="85" t="s">
        <v>530</v>
      </c>
      <c r="AD17" s="52" t="s">
        <v>245</v>
      </c>
      <c r="AE17" s="85" t="s">
        <v>531</v>
      </c>
      <c r="AF17" s="52" t="s">
        <v>108</v>
      </c>
      <c r="AG17" s="85" t="s">
        <v>532</v>
      </c>
      <c r="AH17" s="52" t="s">
        <v>108</v>
      </c>
      <c r="AI17" s="85" t="s">
        <v>533</v>
      </c>
      <c r="AJ17" s="52" t="s">
        <v>534</v>
      </c>
      <c r="AK17" s="85" t="s">
        <v>535</v>
      </c>
      <c r="AL17" s="52" t="s">
        <v>379</v>
      </c>
      <c r="AM17" s="85" t="s">
        <v>536</v>
      </c>
      <c r="AN17" s="52" t="s">
        <v>110</v>
      </c>
      <c r="AO17" s="85" t="s">
        <v>537</v>
      </c>
      <c r="AP17" s="52" t="s">
        <v>405</v>
      </c>
      <c r="AQ17" s="85" t="s">
        <v>538</v>
      </c>
      <c r="AR17" s="52" t="s">
        <v>117</v>
      </c>
      <c r="AS17" s="85" t="s">
        <v>539</v>
      </c>
      <c r="AT17" s="52" t="s">
        <v>157</v>
      </c>
      <c r="AU17" s="85" t="s">
        <v>540</v>
      </c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92"/>
      <c r="BI17" s="98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49" t="s">
        <v>541</v>
      </c>
      <c r="CK17" s="46"/>
      <c r="CL17" s="30"/>
      <c r="CM17" s="46"/>
      <c r="CN17" s="30"/>
      <c r="CO17" s="46"/>
      <c r="CP17" s="49"/>
      <c r="CQ17" s="30"/>
      <c r="CR17" s="40"/>
      <c r="CS17" s="40"/>
      <c r="CT17" s="40"/>
      <c r="CU17" s="40"/>
      <c r="CV17" s="40"/>
      <c r="CW17" s="40"/>
      <c r="CX17" s="40"/>
      <c r="CY17" s="29"/>
      <c r="CZ17" s="40"/>
      <c r="DA17" s="40"/>
      <c r="DB17" s="40"/>
      <c r="DC17" s="40"/>
      <c r="DD17" s="30"/>
      <c r="DE17" s="41">
        <v>42.380753513446834</v>
      </c>
      <c r="DF17" s="28">
        <v>0.5</v>
      </c>
      <c r="DG17" s="41">
        <v>0.55000000000000004</v>
      </c>
      <c r="DH17" s="41">
        <v>0.35</v>
      </c>
      <c r="DI17" s="101">
        <v>38568742049</v>
      </c>
      <c r="DJ17" s="102">
        <v>10038568742046</v>
      </c>
      <c r="DK17" s="50"/>
      <c r="DL17" s="50"/>
      <c r="DM17" s="50"/>
      <c r="DN17" s="78">
        <f>47/25.4</f>
        <v>1.8503937007874016</v>
      </c>
      <c r="DO17" s="78">
        <f>94/25.4</f>
        <v>3.7007874015748032</v>
      </c>
      <c r="DP17" s="50"/>
      <c r="DQ17" s="198" t="s">
        <v>73</v>
      </c>
      <c r="DR17" s="198"/>
      <c r="DS17" s="198"/>
      <c r="DT17" s="198"/>
      <c r="DU17" s="198"/>
      <c r="DV17" s="61">
        <f>2.25+(0.02*2)</f>
        <v>2.29</v>
      </c>
      <c r="DW17" s="61">
        <f>2.25+(0.02*2)</f>
        <v>2.29</v>
      </c>
      <c r="DX17" s="61">
        <f>4.5+(0.02*4)</f>
        <v>4.58</v>
      </c>
      <c r="DY17" s="62">
        <f t="shared" si="0"/>
        <v>1.3899292824074075E-2</v>
      </c>
      <c r="DZ17" s="61">
        <f>0.4+0.1</f>
        <v>0.5</v>
      </c>
      <c r="EA17" s="43" t="s">
        <v>61</v>
      </c>
      <c r="EB17" s="35">
        <v>1</v>
      </c>
      <c r="EC17" s="35">
        <v>357</v>
      </c>
      <c r="ED17" s="35">
        <v>9</v>
      </c>
      <c r="EE17" s="35">
        <f t="shared" si="2"/>
        <v>3213</v>
      </c>
      <c r="EF17" s="35">
        <f t="shared" si="1"/>
        <v>1656.5</v>
      </c>
      <c r="EG17" s="104" t="s">
        <v>63</v>
      </c>
      <c r="EH17" s="35" t="s">
        <v>62</v>
      </c>
      <c r="EI17" s="48"/>
      <c r="EJ17" s="48"/>
      <c r="EK17" s="48"/>
    </row>
    <row r="18" spans="1:141" s="1" customFormat="1" ht="15" customHeight="1" x14ac:dyDescent="0.25">
      <c r="A18" s="185">
        <v>42040</v>
      </c>
      <c r="B18" s="100" t="s">
        <v>542</v>
      </c>
      <c r="C18" s="51" t="s">
        <v>64</v>
      </c>
      <c r="D18" s="51" t="s">
        <v>93</v>
      </c>
      <c r="E18" s="83" t="s">
        <v>392</v>
      </c>
      <c r="F18" s="27" t="s">
        <v>113</v>
      </c>
      <c r="G18" s="103" t="s">
        <v>543</v>
      </c>
      <c r="H18" s="52" t="s">
        <v>519</v>
      </c>
      <c r="I18" s="85" t="s">
        <v>544</v>
      </c>
      <c r="J18" s="52" t="s">
        <v>519</v>
      </c>
      <c r="K18" s="85" t="s">
        <v>545</v>
      </c>
      <c r="L18" s="52" t="s">
        <v>439</v>
      </c>
      <c r="M18" s="85" t="s">
        <v>546</v>
      </c>
      <c r="N18" s="52" t="s">
        <v>439</v>
      </c>
      <c r="O18" s="85" t="s">
        <v>547</v>
      </c>
      <c r="P18" s="52" t="s">
        <v>94</v>
      </c>
      <c r="Q18" s="85" t="s">
        <v>548</v>
      </c>
      <c r="R18" s="52" t="s">
        <v>94</v>
      </c>
      <c r="S18" s="85" t="s">
        <v>549</v>
      </c>
      <c r="T18" s="52" t="s">
        <v>94</v>
      </c>
      <c r="U18" s="85" t="s">
        <v>550</v>
      </c>
      <c r="V18" s="52" t="s">
        <v>165</v>
      </c>
      <c r="W18" s="85" t="s">
        <v>551</v>
      </c>
      <c r="X18" s="52" t="s">
        <v>142</v>
      </c>
      <c r="Y18" s="85" t="s">
        <v>552</v>
      </c>
      <c r="Z18" s="52" t="s">
        <v>113</v>
      </c>
      <c r="AA18" s="85" t="s">
        <v>553</v>
      </c>
      <c r="AB18" s="52" t="s">
        <v>146</v>
      </c>
      <c r="AC18" s="85" t="s">
        <v>554</v>
      </c>
      <c r="AD18" s="52" t="s">
        <v>146</v>
      </c>
      <c r="AE18" s="85" t="s">
        <v>555</v>
      </c>
      <c r="AF18" s="52" t="s">
        <v>146</v>
      </c>
      <c r="AG18" s="85" t="s">
        <v>556</v>
      </c>
      <c r="AH18" s="52" t="s">
        <v>146</v>
      </c>
      <c r="AI18" s="85" t="s">
        <v>557</v>
      </c>
      <c r="AJ18" s="52" t="s">
        <v>245</v>
      </c>
      <c r="AK18" s="85" t="s">
        <v>558</v>
      </c>
      <c r="AL18" s="52" t="s">
        <v>315</v>
      </c>
      <c r="AM18" s="85" t="s">
        <v>559</v>
      </c>
      <c r="AN18" s="52" t="s">
        <v>108</v>
      </c>
      <c r="AO18" s="85" t="s">
        <v>546</v>
      </c>
      <c r="AP18" s="52" t="s">
        <v>108</v>
      </c>
      <c r="AQ18" s="85" t="s">
        <v>547</v>
      </c>
      <c r="AR18" s="52" t="s">
        <v>108</v>
      </c>
      <c r="AS18" s="85" t="s">
        <v>560</v>
      </c>
      <c r="AT18" s="52" t="s">
        <v>108</v>
      </c>
      <c r="AU18" s="85" t="s">
        <v>561</v>
      </c>
      <c r="AV18" s="52" t="s">
        <v>534</v>
      </c>
      <c r="AW18" s="85" t="s">
        <v>562</v>
      </c>
      <c r="AX18" s="52" t="s">
        <v>379</v>
      </c>
      <c r="AY18" s="85" t="s">
        <v>563</v>
      </c>
      <c r="AZ18" s="52" t="s">
        <v>379</v>
      </c>
      <c r="BA18" s="85" t="s">
        <v>564</v>
      </c>
      <c r="BB18" s="52" t="s">
        <v>174</v>
      </c>
      <c r="BC18" s="85" t="s">
        <v>565</v>
      </c>
      <c r="BD18" s="52" t="s">
        <v>405</v>
      </c>
      <c r="BE18" s="85" t="s">
        <v>566</v>
      </c>
      <c r="BF18" s="52" t="s">
        <v>117</v>
      </c>
      <c r="BG18" s="85" t="s">
        <v>567</v>
      </c>
      <c r="BH18" s="72" t="s">
        <v>157</v>
      </c>
      <c r="BI18" s="84" t="s">
        <v>568</v>
      </c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49" t="s">
        <v>569</v>
      </c>
      <c r="CK18" s="46"/>
      <c r="CL18" s="30"/>
      <c r="CM18" s="46"/>
      <c r="CN18" s="49" t="s">
        <v>570</v>
      </c>
      <c r="CO18" s="46"/>
      <c r="CP18" s="49"/>
      <c r="CQ18" s="30"/>
      <c r="CR18" s="40"/>
      <c r="CS18" s="40"/>
      <c r="CT18" s="40"/>
      <c r="CU18" s="40"/>
      <c r="CV18" s="40"/>
      <c r="CW18" s="40"/>
      <c r="CX18" s="40"/>
      <c r="CY18" s="29"/>
      <c r="CZ18" s="40"/>
      <c r="DA18" s="40"/>
      <c r="DB18" s="40"/>
      <c r="DC18" s="40"/>
      <c r="DD18" s="30"/>
      <c r="DE18" s="41">
        <v>90.280690201230499</v>
      </c>
      <c r="DF18" s="28">
        <v>1</v>
      </c>
      <c r="DG18" s="41">
        <v>1.25</v>
      </c>
      <c r="DH18" s="41">
        <v>0.85</v>
      </c>
      <c r="DI18" s="101">
        <v>38568742070</v>
      </c>
      <c r="DJ18" s="102">
        <v>10038568742077</v>
      </c>
      <c r="DK18" s="50"/>
      <c r="DL18" s="50"/>
      <c r="DM18" s="50"/>
      <c r="DN18" s="78">
        <v>3.29</v>
      </c>
      <c r="DO18" s="78">
        <v>10.039999999999999</v>
      </c>
      <c r="DP18" s="50"/>
      <c r="DQ18" s="198" t="s">
        <v>73</v>
      </c>
      <c r="DR18" s="198"/>
      <c r="DS18" s="198"/>
      <c r="DT18" s="198"/>
      <c r="DU18" s="198"/>
      <c r="DV18" s="61">
        <v>3.75</v>
      </c>
      <c r="DW18" s="61">
        <v>3.75</v>
      </c>
      <c r="DX18" s="61">
        <v>10.5</v>
      </c>
      <c r="DY18" s="62">
        <f t="shared" si="0"/>
        <v>8.544921875E-2</v>
      </c>
      <c r="DZ18" s="61">
        <f>1.9+0.1</f>
        <v>2</v>
      </c>
      <c r="EA18" s="43" t="s">
        <v>61</v>
      </c>
      <c r="EB18" s="35">
        <v>1</v>
      </c>
      <c r="EC18" s="35">
        <v>143</v>
      </c>
      <c r="ED18" s="35">
        <v>4</v>
      </c>
      <c r="EE18" s="35">
        <f t="shared" si="2"/>
        <v>572</v>
      </c>
      <c r="EF18" s="35">
        <f t="shared" si="1"/>
        <v>1194</v>
      </c>
      <c r="EG18" s="35" t="s">
        <v>63</v>
      </c>
      <c r="EH18" s="35" t="s">
        <v>62</v>
      </c>
      <c r="EI18" s="48"/>
      <c r="EJ18" s="48"/>
      <c r="EK18" s="48"/>
    </row>
    <row r="19" spans="1:141" s="1" customFormat="1" ht="15" customHeight="1" x14ac:dyDescent="0.25">
      <c r="A19" s="185">
        <v>42040</v>
      </c>
      <c r="B19" s="27" t="s">
        <v>571</v>
      </c>
      <c r="C19" s="51" t="s">
        <v>64</v>
      </c>
      <c r="D19" s="51" t="s">
        <v>93</v>
      </c>
      <c r="E19" s="83" t="s">
        <v>392</v>
      </c>
      <c r="F19" s="49" t="s">
        <v>509</v>
      </c>
      <c r="G19" s="85" t="s">
        <v>572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9"/>
      <c r="BI19" s="85"/>
      <c r="BJ19" s="49"/>
      <c r="BK19" s="85"/>
      <c r="BL19" s="49"/>
      <c r="BM19" s="85"/>
      <c r="BN19" s="49"/>
      <c r="BO19" s="85"/>
      <c r="BP19" s="49"/>
      <c r="BQ19" s="85"/>
      <c r="BR19" s="49"/>
      <c r="BS19" s="85"/>
      <c r="BT19" s="49"/>
      <c r="BU19" s="85"/>
      <c r="BV19" s="49"/>
      <c r="BW19" s="85"/>
      <c r="BX19" s="49"/>
      <c r="BY19" s="85"/>
      <c r="BZ19" s="49"/>
      <c r="CA19" s="85"/>
      <c r="CB19" s="49"/>
      <c r="CC19" s="85"/>
      <c r="CD19" s="49"/>
      <c r="CE19" s="85"/>
      <c r="CF19" s="49"/>
      <c r="CG19" s="85"/>
      <c r="CH19" s="49"/>
      <c r="CI19" s="85"/>
      <c r="CJ19" s="82"/>
      <c r="CK19" s="46"/>
      <c r="CL19" s="49"/>
      <c r="CM19" s="46"/>
      <c r="CN19" s="82"/>
      <c r="CO19" s="46"/>
      <c r="CP19" s="82"/>
      <c r="CQ19" s="82"/>
      <c r="CR19" s="40"/>
      <c r="CS19" s="40"/>
      <c r="CT19" s="40"/>
      <c r="CU19" s="40"/>
      <c r="CV19" s="40"/>
      <c r="CW19" s="40"/>
      <c r="CX19" s="40"/>
      <c r="CY19" s="49"/>
      <c r="CZ19" s="40"/>
      <c r="DA19" s="40"/>
      <c r="DB19" s="40"/>
      <c r="DC19" s="40"/>
      <c r="DD19" s="49"/>
      <c r="DE19" s="41">
        <v>137.14114808345687</v>
      </c>
      <c r="DF19" s="28">
        <v>1</v>
      </c>
      <c r="DG19" s="41">
        <v>1.25</v>
      </c>
      <c r="DH19" s="41">
        <v>0.85</v>
      </c>
      <c r="DI19" s="93" t="s">
        <v>573</v>
      </c>
      <c r="DJ19" s="94" t="s">
        <v>574</v>
      </c>
      <c r="DK19" s="50"/>
      <c r="DL19" s="50"/>
      <c r="DM19" s="50"/>
      <c r="DN19" s="78">
        <v>3.07</v>
      </c>
      <c r="DO19" s="78">
        <v>9.1300000000000008</v>
      </c>
      <c r="DP19" s="50"/>
      <c r="DQ19" s="198" t="s">
        <v>73</v>
      </c>
      <c r="DR19" s="198"/>
      <c r="DS19" s="198"/>
      <c r="DT19" s="198"/>
      <c r="DU19" s="198"/>
      <c r="DV19" s="61">
        <v>3.75</v>
      </c>
      <c r="DW19" s="61">
        <v>3.75</v>
      </c>
      <c r="DX19" s="61">
        <v>10.5</v>
      </c>
      <c r="DY19" s="62">
        <f t="shared" si="0"/>
        <v>8.544921875E-2</v>
      </c>
      <c r="DZ19" s="61">
        <f>1.6+0.1</f>
        <v>1.7000000000000002</v>
      </c>
      <c r="EA19" s="43" t="s">
        <v>61</v>
      </c>
      <c r="EB19" s="35">
        <v>1</v>
      </c>
      <c r="EC19" s="35">
        <v>143</v>
      </c>
      <c r="ED19" s="35">
        <v>4</v>
      </c>
      <c r="EE19" s="35">
        <f t="shared" si="2"/>
        <v>572</v>
      </c>
      <c r="EF19" s="35">
        <f t="shared" si="1"/>
        <v>1022.4000000000001</v>
      </c>
      <c r="EG19" s="104" t="s">
        <v>63</v>
      </c>
      <c r="EH19" s="35" t="s">
        <v>62</v>
      </c>
      <c r="EI19" s="48"/>
      <c r="EJ19" s="48"/>
      <c r="EK19" s="48"/>
    </row>
    <row r="20" spans="1:141" s="1" customFormat="1" ht="15" customHeight="1" x14ac:dyDescent="0.25">
      <c r="A20" s="185">
        <v>42040</v>
      </c>
      <c r="B20" s="27" t="s">
        <v>575</v>
      </c>
      <c r="C20" s="51" t="s">
        <v>64</v>
      </c>
      <c r="D20" s="51" t="s">
        <v>93</v>
      </c>
      <c r="E20" s="83" t="s">
        <v>576</v>
      </c>
      <c r="F20" s="49" t="s">
        <v>113</v>
      </c>
      <c r="G20" s="85" t="s">
        <v>577</v>
      </c>
      <c r="H20" s="52" t="s">
        <v>206</v>
      </c>
      <c r="I20" s="85" t="s">
        <v>578</v>
      </c>
      <c r="J20" s="52" t="s">
        <v>94</v>
      </c>
      <c r="K20" s="85" t="s">
        <v>579</v>
      </c>
      <c r="L20" s="52" t="s">
        <v>94</v>
      </c>
      <c r="M20" s="85" t="s">
        <v>580</v>
      </c>
      <c r="N20" s="52" t="s">
        <v>94</v>
      </c>
      <c r="O20" s="85" t="s">
        <v>581</v>
      </c>
      <c r="P20" s="52" t="s">
        <v>94</v>
      </c>
      <c r="Q20" s="85" t="s">
        <v>582</v>
      </c>
      <c r="R20" s="52" t="s">
        <v>165</v>
      </c>
      <c r="S20" s="85" t="s">
        <v>583</v>
      </c>
      <c r="T20" s="52" t="s">
        <v>142</v>
      </c>
      <c r="U20" s="85" t="s">
        <v>584</v>
      </c>
      <c r="V20" s="52" t="s">
        <v>113</v>
      </c>
      <c r="W20" s="85" t="s">
        <v>585</v>
      </c>
      <c r="X20" s="52" t="s">
        <v>146</v>
      </c>
      <c r="Y20" s="85" t="s">
        <v>586</v>
      </c>
      <c r="Z20" s="52" t="s">
        <v>499</v>
      </c>
      <c r="AA20" s="85" t="s">
        <v>587</v>
      </c>
      <c r="AB20" s="52" t="s">
        <v>174</v>
      </c>
      <c r="AC20" s="85" t="s">
        <v>588</v>
      </c>
      <c r="AD20" s="52" t="s">
        <v>94</v>
      </c>
      <c r="AE20" s="85" t="s">
        <v>589</v>
      </c>
      <c r="AF20" s="52" t="s">
        <v>94</v>
      </c>
      <c r="AG20" s="85" t="s">
        <v>590</v>
      </c>
      <c r="AH20" s="52" t="s">
        <v>94</v>
      </c>
      <c r="AI20" s="85" t="s">
        <v>591</v>
      </c>
      <c r="AJ20" s="52" t="s">
        <v>94</v>
      </c>
      <c r="AK20" s="85" t="s">
        <v>592</v>
      </c>
      <c r="AL20" s="52" t="s">
        <v>94</v>
      </c>
      <c r="AM20" s="85" t="s">
        <v>593</v>
      </c>
      <c r="AN20" s="52" t="s">
        <v>94</v>
      </c>
      <c r="AO20" s="85" t="s">
        <v>594</v>
      </c>
      <c r="AP20" s="52" t="s">
        <v>146</v>
      </c>
      <c r="AQ20" s="85" t="s">
        <v>595</v>
      </c>
      <c r="AR20" s="52" t="s">
        <v>108</v>
      </c>
      <c r="AS20" s="85" t="s">
        <v>596</v>
      </c>
      <c r="AT20" s="52" t="s">
        <v>174</v>
      </c>
      <c r="AU20" s="85" t="s">
        <v>597</v>
      </c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105"/>
      <c r="CG20" s="47"/>
      <c r="CH20" s="47"/>
      <c r="CI20" s="47"/>
      <c r="CJ20" s="30"/>
      <c r="CK20" s="46"/>
      <c r="CL20" s="30"/>
      <c r="CM20" s="46"/>
      <c r="CN20" s="49"/>
      <c r="CO20" s="46"/>
      <c r="CP20" s="30"/>
      <c r="CQ20" s="30"/>
      <c r="CR20" s="40"/>
      <c r="CS20" s="40"/>
      <c r="CT20" s="40"/>
      <c r="CU20" s="40"/>
      <c r="CV20" s="40"/>
      <c r="CW20" s="40"/>
      <c r="CX20" s="40"/>
      <c r="CY20" s="29"/>
      <c r="CZ20" s="40"/>
      <c r="DA20" s="40"/>
      <c r="DB20" s="40"/>
      <c r="DC20" s="40"/>
      <c r="DD20" s="30"/>
      <c r="DE20" s="41">
        <v>81.511669051877504</v>
      </c>
      <c r="DF20" s="28">
        <v>1</v>
      </c>
      <c r="DG20" s="41">
        <v>1.25</v>
      </c>
      <c r="DH20" s="41">
        <v>0.85</v>
      </c>
      <c r="DI20" s="93" t="s">
        <v>598</v>
      </c>
      <c r="DJ20" s="94" t="s">
        <v>599</v>
      </c>
      <c r="DK20" s="50"/>
      <c r="DL20" s="50"/>
      <c r="DM20" s="50"/>
      <c r="DN20" s="78">
        <v>2.36</v>
      </c>
      <c r="DO20" s="78">
        <v>9</v>
      </c>
      <c r="DP20" s="50"/>
      <c r="DQ20" s="198" t="s">
        <v>73</v>
      </c>
      <c r="DR20" s="198"/>
      <c r="DS20" s="198"/>
      <c r="DT20" s="198"/>
      <c r="DU20" s="198"/>
      <c r="DV20" s="61">
        <v>2.75</v>
      </c>
      <c r="DW20" s="61">
        <v>2.75</v>
      </c>
      <c r="DX20" s="61">
        <v>10</v>
      </c>
      <c r="DY20" s="62">
        <f t="shared" si="0"/>
        <v>4.3764467592592594E-2</v>
      </c>
      <c r="DZ20" s="61">
        <f>0.9+0.1</f>
        <v>1</v>
      </c>
      <c r="EA20" s="43" t="s">
        <v>61</v>
      </c>
      <c r="EB20" s="35">
        <v>1</v>
      </c>
      <c r="EC20" s="35">
        <v>238</v>
      </c>
      <c r="ED20" s="35">
        <v>4</v>
      </c>
      <c r="EE20" s="35">
        <f t="shared" si="2"/>
        <v>952</v>
      </c>
      <c r="EF20" s="35">
        <f t="shared" si="1"/>
        <v>1002</v>
      </c>
      <c r="EG20" s="104" t="s">
        <v>63</v>
      </c>
      <c r="EH20" s="35" t="s">
        <v>62</v>
      </c>
      <c r="EI20" s="48"/>
      <c r="EJ20" s="48"/>
      <c r="EK20" s="48"/>
    </row>
    <row r="21" spans="1:141" s="1" customFormat="1" ht="15" customHeight="1" x14ac:dyDescent="0.25">
      <c r="A21" s="185">
        <v>42040</v>
      </c>
      <c r="B21" s="27" t="s">
        <v>600</v>
      </c>
      <c r="C21" s="51" t="s">
        <v>64</v>
      </c>
      <c r="D21" s="51" t="s">
        <v>93</v>
      </c>
      <c r="E21" s="83" t="s">
        <v>392</v>
      </c>
      <c r="F21" s="49" t="s">
        <v>315</v>
      </c>
      <c r="G21" s="85" t="s">
        <v>601</v>
      </c>
      <c r="H21" s="52" t="s">
        <v>206</v>
      </c>
      <c r="I21" s="85" t="s">
        <v>602</v>
      </c>
      <c r="J21" s="52" t="s">
        <v>439</v>
      </c>
      <c r="K21" s="85" t="s">
        <v>603</v>
      </c>
      <c r="L21" s="52" t="s">
        <v>439</v>
      </c>
      <c r="M21" s="85" t="s">
        <v>604</v>
      </c>
      <c r="N21" s="52" t="s">
        <v>94</v>
      </c>
      <c r="O21" s="85" t="s">
        <v>605</v>
      </c>
      <c r="P21" s="52" t="s">
        <v>94</v>
      </c>
      <c r="Q21" s="85" t="s">
        <v>606</v>
      </c>
      <c r="R21" s="52" t="s">
        <v>94</v>
      </c>
      <c r="S21" s="85" t="s">
        <v>607</v>
      </c>
      <c r="T21" s="52" t="s">
        <v>94</v>
      </c>
      <c r="U21" s="85" t="s">
        <v>608</v>
      </c>
      <c r="V21" s="52" t="s">
        <v>165</v>
      </c>
      <c r="W21" s="85" t="s">
        <v>609</v>
      </c>
      <c r="X21" s="52" t="s">
        <v>146</v>
      </c>
      <c r="Y21" s="85" t="s">
        <v>610</v>
      </c>
      <c r="Z21" s="52" t="s">
        <v>315</v>
      </c>
      <c r="AA21" s="85" t="s">
        <v>611</v>
      </c>
      <c r="AB21" s="52" t="s">
        <v>315</v>
      </c>
      <c r="AC21" s="85" t="s">
        <v>612</v>
      </c>
      <c r="AD21" s="52" t="s">
        <v>108</v>
      </c>
      <c r="AE21" s="85" t="s">
        <v>613</v>
      </c>
      <c r="AF21" s="52" t="s">
        <v>108</v>
      </c>
      <c r="AG21" s="85" t="s">
        <v>603</v>
      </c>
      <c r="AH21" s="52" t="s">
        <v>108</v>
      </c>
      <c r="AI21" s="85" t="s">
        <v>604</v>
      </c>
      <c r="AJ21" s="52" t="s">
        <v>108</v>
      </c>
      <c r="AK21" s="85" t="s">
        <v>614</v>
      </c>
      <c r="AL21" s="52" t="s">
        <v>405</v>
      </c>
      <c r="AM21" s="85" t="s">
        <v>615</v>
      </c>
      <c r="AN21" s="52" t="s">
        <v>405</v>
      </c>
      <c r="AO21" s="85" t="s">
        <v>616</v>
      </c>
      <c r="AP21" s="52" t="s">
        <v>176</v>
      </c>
      <c r="AQ21" s="85" t="s">
        <v>617</v>
      </c>
      <c r="AR21" s="52" t="s">
        <v>165</v>
      </c>
      <c r="AS21" s="85" t="s">
        <v>618</v>
      </c>
      <c r="AT21" s="52" t="s">
        <v>146</v>
      </c>
      <c r="AU21" s="85" t="s">
        <v>619</v>
      </c>
      <c r="AV21" s="52"/>
      <c r="AW21" s="85"/>
      <c r="AX21" s="52"/>
      <c r="AY21" s="85"/>
      <c r="AZ21" s="52"/>
      <c r="BA21" s="47"/>
      <c r="BB21" s="52"/>
      <c r="BC21" s="47"/>
      <c r="BD21" s="52"/>
      <c r="BE21" s="47"/>
      <c r="BF21" s="52"/>
      <c r="BG21" s="47"/>
      <c r="BH21" s="30"/>
      <c r="BI21" s="106"/>
      <c r="BJ21" s="46"/>
      <c r="BK21" s="106"/>
      <c r="BL21" s="46"/>
      <c r="BM21" s="106"/>
      <c r="BN21" s="46"/>
      <c r="BO21" s="106"/>
      <c r="BP21" s="46"/>
      <c r="BQ21" s="106"/>
      <c r="BR21" s="46"/>
      <c r="BS21" s="106"/>
      <c r="BT21" s="46"/>
      <c r="BU21" s="106"/>
      <c r="BV21" s="46"/>
      <c r="BW21" s="106"/>
      <c r="BX21" s="46"/>
      <c r="BY21" s="106"/>
      <c r="BZ21" s="46"/>
      <c r="CA21" s="106"/>
      <c r="CB21" s="46"/>
      <c r="CC21" s="106"/>
      <c r="CD21" s="46"/>
      <c r="CE21" s="106"/>
      <c r="CF21" s="46"/>
      <c r="CG21" s="106"/>
      <c r="CH21" s="46"/>
      <c r="CI21" s="106"/>
      <c r="CJ21" s="30"/>
      <c r="CK21" s="46"/>
      <c r="CL21" s="30"/>
      <c r="CM21" s="46"/>
      <c r="CN21" s="49"/>
      <c r="CO21" s="46"/>
      <c r="CP21" s="30"/>
      <c r="CQ21" s="30"/>
      <c r="CR21" s="40"/>
      <c r="CS21" s="40"/>
      <c r="CT21" s="40"/>
      <c r="CU21" s="40"/>
      <c r="CV21" s="40"/>
      <c r="CW21" s="40"/>
      <c r="CX21" s="40"/>
      <c r="CY21" s="29"/>
      <c r="CZ21" s="40"/>
      <c r="DA21" s="40"/>
      <c r="DB21" s="40"/>
      <c r="DC21" s="40"/>
      <c r="DD21" s="30"/>
      <c r="DE21" s="41">
        <v>163.45512174987365</v>
      </c>
      <c r="DF21" s="28">
        <v>1</v>
      </c>
      <c r="DG21" s="41">
        <v>1.25</v>
      </c>
      <c r="DH21" s="41">
        <v>0.85</v>
      </c>
      <c r="DI21" s="93" t="s">
        <v>620</v>
      </c>
      <c r="DJ21" s="94" t="s">
        <v>621</v>
      </c>
      <c r="DK21" s="50"/>
      <c r="DL21" s="50"/>
      <c r="DM21" s="50"/>
      <c r="DN21" s="78">
        <v>3.79</v>
      </c>
      <c r="DO21" s="78">
        <v>16.809999999999999</v>
      </c>
      <c r="DP21" s="50"/>
      <c r="DQ21" s="198" t="s">
        <v>73</v>
      </c>
      <c r="DR21" s="198"/>
      <c r="DS21" s="198"/>
      <c r="DT21" s="198"/>
      <c r="DU21" s="198"/>
      <c r="DV21" s="61">
        <v>4.5</v>
      </c>
      <c r="DW21" s="61">
        <v>4.5</v>
      </c>
      <c r="DX21" s="61">
        <v>19</v>
      </c>
      <c r="DY21" s="62">
        <f t="shared" si="0"/>
        <v>0.22265625</v>
      </c>
      <c r="DZ21" s="61">
        <f>2.7+0.1</f>
        <v>2.8000000000000003</v>
      </c>
      <c r="EA21" s="43" t="s">
        <v>61</v>
      </c>
      <c r="EB21" s="35">
        <v>1</v>
      </c>
      <c r="EC21" s="35">
        <v>180</v>
      </c>
      <c r="ED21" s="35">
        <v>2</v>
      </c>
      <c r="EE21" s="35">
        <f t="shared" si="2"/>
        <v>360</v>
      </c>
      <c r="EF21" s="35">
        <f t="shared" si="1"/>
        <v>1058</v>
      </c>
      <c r="EG21" s="35" t="s">
        <v>63</v>
      </c>
      <c r="EH21" s="35" t="s">
        <v>62</v>
      </c>
      <c r="EI21" s="48"/>
      <c r="EJ21" s="48"/>
      <c r="EK21" s="48"/>
    </row>
    <row r="22" spans="1:141" s="1" customFormat="1" ht="15" customHeight="1" x14ac:dyDescent="0.25">
      <c r="A22" s="185">
        <v>42040</v>
      </c>
      <c r="B22" s="27" t="s">
        <v>622</v>
      </c>
      <c r="C22" s="51" t="s">
        <v>64</v>
      </c>
      <c r="D22" s="51" t="s">
        <v>93</v>
      </c>
      <c r="E22" s="83" t="s">
        <v>392</v>
      </c>
      <c r="F22" s="49" t="s">
        <v>113</v>
      </c>
      <c r="G22" s="85" t="s">
        <v>623</v>
      </c>
      <c r="H22" s="52" t="s">
        <v>206</v>
      </c>
      <c r="I22" s="85" t="s">
        <v>624</v>
      </c>
      <c r="J22" s="52" t="s">
        <v>519</v>
      </c>
      <c r="K22" s="85" t="s">
        <v>625</v>
      </c>
      <c r="L22" s="52" t="s">
        <v>519</v>
      </c>
      <c r="M22" s="85" t="s">
        <v>626</v>
      </c>
      <c r="N22" s="52" t="s">
        <v>94</v>
      </c>
      <c r="O22" s="85" t="s">
        <v>627</v>
      </c>
      <c r="P22" s="52" t="s">
        <v>94</v>
      </c>
      <c r="Q22" s="85" t="s">
        <v>628</v>
      </c>
      <c r="R22" s="52" t="s">
        <v>94</v>
      </c>
      <c r="S22" s="85" t="s">
        <v>629</v>
      </c>
      <c r="T22" s="52" t="s">
        <v>165</v>
      </c>
      <c r="U22" s="85" t="s">
        <v>630</v>
      </c>
      <c r="V22" s="52" t="s">
        <v>113</v>
      </c>
      <c r="W22" s="85" t="s">
        <v>631</v>
      </c>
      <c r="X22" s="52" t="s">
        <v>146</v>
      </c>
      <c r="Y22" s="85" t="s">
        <v>632</v>
      </c>
      <c r="Z22" s="52" t="s">
        <v>146</v>
      </c>
      <c r="AA22" s="85" t="s">
        <v>633</v>
      </c>
      <c r="AB22" s="52" t="s">
        <v>146</v>
      </c>
      <c r="AC22" s="85" t="s">
        <v>634</v>
      </c>
      <c r="AD22" s="52" t="s">
        <v>315</v>
      </c>
      <c r="AE22" s="85" t="s">
        <v>635</v>
      </c>
      <c r="AF22" s="52" t="s">
        <v>108</v>
      </c>
      <c r="AG22" s="85" t="s">
        <v>636</v>
      </c>
      <c r="AH22" s="52" t="s">
        <v>108</v>
      </c>
      <c r="AI22" s="85" t="s">
        <v>637</v>
      </c>
      <c r="AJ22" s="52" t="s">
        <v>108</v>
      </c>
      <c r="AK22" s="85" t="s">
        <v>638</v>
      </c>
      <c r="AL22" s="52" t="s">
        <v>534</v>
      </c>
      <c r="AM22" s="85" t="s">
        <v>639</v>
      </c>
      <c r="AN22" s="52" t="s">
        <v>379</v>
      </c>
      <c r="AO22" s="85" t="s">
        <v>640</v>
      </c>
      <c r="AP22" s="52" t="s">
        <v>117</v>
      </c>
      <c r="AQ22" s="85" t="s">
        <v>641</v>
      </c>
      <c r="AR22" s="52" t="s">
        <v>157</v>
      </c>
      <c r="AS22" s="85" t="s">
        <v>642</v>
      </c>
      <c r="AT22" s="49"/>
      <c r="AU22" s="85"/>
      <c r="AV22" s="49"/>
      <c r="AW22" s="85"/>
      <c r="AX22" s="49"/>
      <c r="AY22" s="85"/>
      <c r="AZ22" s="49"/>
      <c r="BA22" s="85"/>
      <c r="BB22" s="49"/>
      <c r="BC22" s="85"/>
      <c r="BD22" s="49"/>
      <c r="BE22" s="85"/>
      <c r="BF22" s="49"/>
      <c r="BG22" s="85"/>
      <c r="BH22" s="49"/>
      <c r="BI22" s="85"/>
      <c r="BJ22" s="49"/>
      <c r="BK22" s="85"/>
      <c r="BL22" s="49"/>
      <c r="BM22" s="85"/>
      <c r="BN22" s="49"/>
      <c r="BO22" s="85"/>
      <c r="BP22" s="49"/>
      <c r="BQ22" s="85"/>
      <c r="BR22" s="49"/>
      <c r="BS22" s="85"/>
      <c r="BT22" s="49"/>
      <c r="BU22" s="85"/>
      <c r="BV22" s="49"/>
      <c r="BW22" s="85"/>
      <c r="BX22" s="49"/>
      <c r="BY22" s="85"/>
      <c r="BZ22" s="49"/>
      <c r="CA22" s="85"/>
      <c r="CB22" s="49"/>
      <c r="CC22" s="85"/>
      <c r="CD22" s="49"/>
      <c r="CE22" s="85"/>
      <c r="CF22" s="49"/>
      <c r="CG22" s="85"/>
      <c r="CH22" s="49"/>
      <c r="CI22" s="85"/>
      <c r="CJ22" s="49"/>
      <c r="CK22" s="49"/>
      <c r="CL22" s="30"/>
      <c r="CM22" s="46"/>
      <c r="CN22" s="49"/>
      <c r="CO22" s="46"/>
      <c r="CP22" s="30"/>
      <c r="CQ22" s="30"/>
      <c r="CR22" s="40"/>
      <c r="CS22" s="40"/>
      <c r="CT22" s="40"/>
      <c r="CU22" s="40"/>
      <c r="CV22" s="40"/>
      <c r="CW22" s="40"/>
      <c r="CX22" s="40"/>
      <c r="CY22" s="29"/>
      <c r="CZ22" s="40"/>
      <c r="DA22" s="40"/>
      <c r="DB22" s="40"/>
      <c r="DC22" s="40"/>
      <c r="DD22" s="30"/>
      <c r="DE22" s="41">
        <v>205.41575192396232</v>
      </c>
      <c r="DF22" s="28">
        <v>1</v>
      </c>
      <c r="DG22" s="41">
        <v>1.25</v>
      </c>
      <c r="DH22" s="41">
        <v>0.85</v>
      </c>
      <c r="DI22" s="93" t="s">
        <v>643</v>
      </c>
      <c r="DJ22" s="94" t="s">
        <v>644</v>
      </c>
      <c r="DK22" s="50"/>
      <c r="DL22" s="50"/>
      <c r="DM22" s="50"/>
      <c r="DN22" s="78">
        <v>3.29</v>
      </c>
      <c r="DO22" s="78">
        <v>10.039999999999999</v>
      </c>
      <c r="DP22" s="50"/>
      <c r="DQ22" s="198" t="s">
        <v>73</v>
      </c>
      <c r="DR22" s="198"/>
      <c r="DS22" s="198"/>
      <c r="DT22" s="198"/>
      <c r="DU22" s="198"/>
      <c r="DV22" s="61">
        <v>4</v>
      </c>
      <c r="DW22" s="61">
        <v>4</v>
      </c>
      <c r="DX22" s="61">
        <v>14</v>
      </c>
      <c r="DY22" s="62">
        <f t="shared" si="0"/>
        <v>0.12962962962962962</v>
      </c>
      <c r="DZ22" s="61">
        <f>3.3+0.1</f>
        <v>3.4</v>
      </c>
      <c r="EA22" s="43" t="s">
        <v>61</v>
      </c>
      <c r="EB22" s="35">
        <v>1</v>
      </c>
      <c r="EC22" s="35">
        <v>120</v>
      </c>
      <c r="ED22" s="35">
        <v>2</v>
      </c>
      <c r="EE22" s="35">
        <f t="shared" si="2"/>
        <v>240</v>
      </c>
      <c r="EF22" s="35">
        <f t="shared" si="1"/>
        <v>866</v>
      </c>
      <c r="EG22" s="104" t="s">
        <v>63</v>
      </c>
      <c r="EH22" s="35" t="s">
        <v>62</v>
      </c>
      <c r="EI22" s="48"/>
      <c r="EJ22" s="48"/>
      <c r="EK22" s="48"/>
    </row>
    <row r="23" spans="1:141" s="1" customFormat="1" ht="15" customHeight="1" x14ac:dyDescent="0.25">
      <c r="A23" s="185">
        <v>42040</v>
      </c>
      <c r="B23" s="27" t="s">
        <v>645</v>
      </c>
      <c r="C23" s="51" t="s">
        <v>64</v>
      </c>
      <c r="D23" s="51" t="s">
        <v>93</v>
      </c>
      <c r="E23" s="83" t="s">
        <v>392</v>
      </c>
      <c r="F23" s="49" t="s">
        <v>94</v>
      </c>
      <c r="G23" s="85" t="s">
        <v>646</v>
      </c>
      <c r="H23" s="52" t="s">
        <v>94</v>
      </c>
      <c r="I23" s="85" t="s">
        <v>647</v>
      </c>
      <c r="J23" s="52" t="s">
        <v>94</v>
      </c>
      <c r="K23" s="85" t="s">
        <v>648</v>
      </c>
      <c r="L23" s="52" t="s">
        <v>94</v>
      </c>
      <c r="M23" s="85" t="s">
        <v>649</v>
      </c>
      <c r="N23" s="52" t="s">
        <v>94</v>
      </c>
      <c r="O23" s="85" t="s">
        <v>650</v>
      </c>
      <c r="P23" s="52" t="s">
        <v>174</v>
      </c>
      <c r="Q23" s="85" t="s">
        <v>651</v>
      </c>
      <c r="R23" s="52" t="s">
        <v>405</v>
      </c>
      <c r="S23" s="85" t="s">
        <v>652</v>
      </c>
      <c r="T23" s="52" t="s">
        <v>157</v>
      </c>
      <c r="U23" s="85" t="s">
        <v>653</v>
      </c>
      <c r="V23" s="52" t="s">
        <v>206</v>
      </c>
      <c r="W23" s="85" t="s">
        <v>654</v>
      </c>
      <c r="X23" s="52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85"/>
      <c r="BJ23" s="49"/>
      <c r="BK23" s="85"/>
      <c r="BL23" s="49"/>
      <c r="BM23" s="85"/>
      <c r="BN23" s="49"/>
      <c r="BO23" s="85"/>
      <c r="BP23" s="49"/>
      <c r="BQ23" s="85"/>
      <c r="BR23" s="49"/>
      <c r="BS23" s="85"/>
      <c r="BT23" s="49"/>
      <c r="BU23" s="85"/>
      <c r="BV23" s="49"/>
      <c r="BW23" s="85"/>
      <c r="BX23" s="49"/>
      <c r="BY23" s="85"/>
      <c r="BZ23" s="49"/>
      <c r="CA23" s="85"/>
      <c r="CB23" s="49"/>
      <c r="CC23" s="85"/>
      <c r="CD23" s="49"/>
      <c r="CE23" s="85"/>
      <c r="CF23" s="49"/>
      <c r="CG23" s="85"/>
      <c r="CH23" s="49"/>
      <c r="CI23" s="85"/>
      <c r="CJ23" s="49" t="s">
        <v>655</v>
      </c>
      <c r="CK23" s="46"/>
      <c r="CL23" s="30"/>
      <c r="CM23" s="46"/>
      <c r="CN23" s="30"/>
      <c r="CO23" s="46"/>
      <c r="CP23" s="49" t="s">
        <v>656</v>
      </c>
      <c r="CQ23" s="30"/>
      <c r="CR23" s="40"/>
      <c r="CS23" s="40"/>
      <c r="CT23" s="40"/>
      <c r="CU23" s="40"/>
      <c r="CV23" s="40"/>
      <c r="CW23" s="40"/>
      <c r="CX23" s="40"/>
      <c r="CY23" s="29"/>
      <c r="CZ23" s="40"/>
      <c r="DA23" s="40"/>
      <c r="DB23" s="40"/>
      <c r="DC23" s="40"/>
      <c r="DD23" s="30"/>
      <c r="DE23" s="41">
        <v>74.952976743725358</v>
      </c>
      <c r="DF23" s="28">
        <v>0.5</v>
      </c>
      <c r="DG23" s="41">
        <v>0.55000000000000004</v>
      </c>
      <c r="DH23" s="41">
        <v>0.35</v>
      </c>
      <c r="DI23" s="93" t="s">
        <v>657</v>
      </c>
      <c r="DJ23" s="94" t="s">
        <v>658</v>
      </c>
      <c r="DK23" s="50"/>
      <c r="DL23" s="50"/>
      <c r="DM23" s="50"/>
      <c r="DN23" s="78">
        <v>2.2200000000000002</v>
      </c>
      <c r="DO23" s="78">
        <v>6.69</v>
      </c>
      <c r="DP23" s="50"/>
      <c r="DQ23" s="198" t="s">
        <v>73</v>
      </c>
      <c r="DR23" s="198"/>
      <c r="DS23" s="198"/>
      <c r="DT23" s="198"/>
      <c r="DU23" s="198"/>
      <c r="DV23" s="61">
        <v>2.75</v>
      </c>
      <c r="DW23" s="61">
        <v>2.75</v>
      </c>
      <c r="DX23" s="61">
        <v>8</v>
      </c>
      <c r="DY23" s="62">
        <f t="shared" si="0"/>
        <v>3.5011574074074077E-2</v>
      </c>
      <c r="DZ23" s="61">
        <f>0.7+0.1</f>
        <v>0.79999999999999993</v>
      </c>
      <c r="EA23" s="43" t="s">
        <v>61</v>
      </c>
      <c r="EB23" s="35">
        <v>1</v>
      </c>
      <c r="EC23" s="35">
        <v>238</v>
      </c>
      <c r="ED23" s="35">
        <v>5</v>
      </c>
      <c r="EE23" s="35">
        <f t="shared" si="2"/>
        <v>1190</v>
      </c>
      <c r="EF23" s="35">
        <f t="shared" si="1"/>
        <v>1001.9999999999999</v>
      </c>
      <c r="EG23" s="104" t="s">
        <v>63</v>
      </c>
      <c r="EH23" s="35" t="s">
        <v>62</v>
      </c>
      <c r="EI23" s="48"/>
      <c r="EJ23" s="48"/>
      <c r="EK23" s="48"/>
    </row>
    <row r="24" spans="1:141" s="1" customFormat="1" ht="15" customHeight="1" x14ac:dyDescent="0.25">
      <c r="A24" s="185">
        <v>42040</v>
      </c>
      <c r="B24" s="27" t="s">
        <v>659</v>
      </c>
      <c r="C24" s="51" t="s">
        <v>64</v>
      </c>
      <c r="D24" s="51" t="s">
        <v>93</v>
      </c>
      <c r="E24" s="83" t="s">
        <v>392</v>
      </c>
      <c r="F24" s="49" t="s">
        <v>113</v>
      </c>
      <c r="G24" s="85" t="s">
        <v>660</v>
      </c>
      <c r="H24" s="52" t="s">
        <v>395</v>
      </c>
      <c r="I24" s="85" t="s">
        <v>661</v>
      </c>
      <c r="J24" s="52" t="s">
        <v>206</v>
      </c>
      <c r="K24" s="85" t="s">
        <v>662</v>
      </c>
      <c r="L24" s="52" t="s">
        <v>206</v>
      </c>
      <c r="M24" s="85" t="s">
        <v>663</v>
      </c>
      <c r="N24" s="52" t="s">
        <v>519</v>
      </c>
      <c r="O24" s="85" t="s">
        <v>664</v>
      </c>
      <c r="P24" s="52" t="s">
        <v>519</v>
      </c>
      <c r="Q24" s="85" t="s">
        <v>665</v>
      </c>
      <c r="R24" s="52" t="s">
        <v>519</v>
      </c>
      <c r="S24" s="85" t="s">
        <v>666</v>
      </c>
      <c r="T24" s="52" t="s">
        <v>519</v>
      </c>
      <c r="U24" s="85" t="s">
        <v>667</v>
      </c>
      <c r="V24" s="52" t="s">
        <v>94</v>
      </c>
      <c r="W24" s="85" t="s">
        <v>668</v>
      </c>
      <c r="X24" s="52" t="s">
        <v>94</v>
      </c>
      <c r="Y24" s="85" t="s">
        <v>669</v>
      </c>
      <c r="Z24" s="52" t="s">
        <v>94</v>
      </c>
      <c r="AA24" s="85" t="s">
        <v>670</v>
      </c>
      <c r="AB24" s="52" t="s">
        <v>94</v>
      </c>
      <c r="AC24" s="85" t="s">
        <v>671</v>
      </c>
      <c r="AD24" s="52" t="s">
        <v>94</v>
      </c>
      <c r="AE24" s="85" t="s">
        <v>672</v>
      </c>
      <c r="AF24" s="52" t="s">
        <v>94</v>
      </c>
      <c r="AG24" s="85" t="s">
        <v>673</v>
      </c>
      <c r="AH24" s="52" t="s">
        <v>94</v>
      </c>
      <c r="AI24" s="85" t="s">
        <v>674</v>
      </c>
      <c r="AJ24" s="52" t="s">
        <v>94</v>
      </c>
      <c r="AK24" s="85" t="s">
        <v>675</v>
      </c>
      <c r="AL24" s="52" t="s">
        <v>165</v>
      </c>
      <c r="AM24" s="85" t="s">
        <v>676</v>
      </c>
      <c r="AN24" s="52" t="s">
        <v>113</v>
      </c>
      <c r="AO24" s="85" t="s">
        <v>677</v>
      </c>
      <c r="AP24" s="52" t="s">
        <v>146</v>
      </c>
      <c r="AQ24" s="85" t="s">
        <v>678</v>
      </c>
      <c r="AR24" s="52" t="s">
        <v>245</v>
      </c>
      <c r="AS24" s="85" t="s">
        <v>679</v>
      </c>
      <c r="AT24" s="52" t="s">
        <v>315</v>
      </c>
      <c r="AU24" s="85" t="s">
        <v>680</v>
      </c>
      <c r="AV24" s="52" t="s">
        <v>315</v>
      </c>
      <c r="AW24" s="85" t="s">
        <v>681</v>
      </c>
      <c r="AX24" s="52" t="s">
        <v>108</v>
      </c>
      <c r="AY24" s="85" t="s">
        <v>682</v>
      </c>
      <c r="AZ24" s="52" t="s">
        <v>108</v>
      </c>
      <c r="BA24" s="85" t="s">
        <v>683</v>
      </c>
      <c r="BB24" s="52" t="s">
        <v>189</v>
      </c>
      <c r="BC24" s="85" t="s">
        <v>684</v>
      </c>
      <c r="BD24" s="52" t="s">
        <v>379</v>
      </c>
      <c r="BE24" s="85" t="s">
        <v>685</v>
      </c>
      <c r="BF24" s="52" t="s">
        <v>379</v>
      </c>
      <c r="BG24" s="85" t="s">
        <v>686</v>
      </c>
      <c r="BH24" s="52" t="s">
        <v>379</v>
      </c>
      <c r="BI24" s="85" t="s">
        <v>687</v>
      </c>
      <c r="BJ24" s="52" t="s">
        <v>174</v>
      </c>
      <c r="BK24" s="85" t="s">
        <v>688</v>
      </c>
      <c r="BL24" s="52" t="s">
        <v>405</v>
      </c>
      <c r="BM24" s="85" t="s">
        <v>689</v>
      </c>
      <c r="BN24" s="52" t="s">
        <v>117</v>
      </c>
      <c r="BO24" s="85" t="s">
        <v>690</v>
      </c>
      <c r="BP24" s="52" t="s">
        <v>176</v>
      </c>
      <c r="BQ24" s="85" t="s">
        <v>691</v>
      </c>
      <c r="BR24" s="52" t="s">
        <v>692</v>
      </c>
      <c r="BS24" s="85" t="s">
        <v>693</v>
      </c>
      <c r="BT24" s="52" t="s">
        <v>157</v>
      </c>
      <c r="BU24" s="85" t="s">
        <v>694</v>
      </c>
      <c r="BV24" s="52" t="s">
        <v>94</v>
      </c>
      <c r="BW24" s="85" t="s">
        <v>695</v>
      </c>
      <c r="BX24" s="52" t="s">
        <v>94</v>
      </c>
      <c r="BY24" s="85" t="s">
        <v>696</v>
      </c>
      <c r="BZ24" s="52" t="s">
        <v>94</v>
      </c>
      <c r="CA24" s="85" t="s">
        <v>697</v>
      </c>
      <c r="CB24" s="52" t="s">
        <v>94</v>
      </c>
      <c r="CC24" s="85" t="s">
        <v>698</v>
      </c>
      <c r="CD24" s="52" t="s">
        <v>146</v>
      </c>
      <c r="CE24" s="85" t="s">
        <v>699</v>
      </c>
      <c r="CF24" s="52" t="s">
        <v>108</v>
      </c>
      <c r="CG24" s="85" t="s">
        <v>700</v>
      </c>
      <c r="CH24" s="52" t="s">
        <v>189</v>
      </c>
      <c r="CI24" s="85" t="s">
        <v>701</v>
      </c>
      <c r="CJ24" s="49" t="s">
        <v>702</v>
      </c>
      <c r="CK24" s="46"/>
      <c r="CL24" s="30"/>
      <c r="CM24" s="46"/>
      <c r="CN24" s="30"/>
      <c r="CO24" s="46"/>
      <c r="CP24" s="49"/>
      <c r="CQ24" s="30"/>
      <c r="CR24" s="40"/>
      <c r="CS24" s="40"/>
      <c r="CT24" s="40"/>
      <c r="CU24" s="40"/>
      <c r="CV24" s="49" t="s">
        <v>703</v>
      </c>
      <c r="CW24" s="40"/>
      <c r="CX24" s="40"/>
      <c r="CY24" s="29"/>
      <c r="CZ24" s="40"/>
      <c r="DA24" s="40"/>
      <c r="DB24" s="40"/>
      <c r="DC24" s="40"/>
      <c r="DD24" s="49" t="s">
        <v>704</v>
      </c>
      <c r="DE24" s="41">
        <v>213.35499161479942</v>
      </c>
      <c r="DF24" s="28">
        <v>1</v>
      </c>
      <c r="DG24" s="41">
        <v>1.25</v>
      </c>
      <c r="DH24" s="41">
        <v>0.85</v>
      </c>
      <c r="DI24" s="93" t="s">
        <v>705</v>
      </c>
      <c r="DJ24" s="94" t="s">
        <v>706</v>
      </c>
      <c r="DK24" s="50"/>
      <c r="DL24" s="50"/>
      <c r="DM24" s="50"/>
      <c r="DN24" s="78">
        <v>4.49</v>
      </c>
      <c r="DO24" s="78">
        <v>13.11</v>
      </c>
      <c r="DP24" s="50"/>
      <c r="DQ24" s="198" t="s">
        <v>73</v>
      </c>
      <c r="DR24" s="198"/>
      <c r="DS24" s="198"/>
      <c r="DT24" s="198"/>
      <c r="DU24" s="198"/>
      <c r="DV24" s="61">
        <v>4.7</v>
      </c>
      <c r="DW24" s="61">
        <v>4.7</v>
      </c>
      <c r="DX24" s="61">
        <v>16.5</v>
      </c>
      <c r="DY24" s="62">
        <f t="shared" si="0"/>
        <v>0.21092881944444444</v>
      </c>
      <c r="DZ24" s="61">
        <f>3.7+0.1</f>
        <v>3.8000000000000003</v>
      </c>
      <c r="EA24" s="43" t="s">
        <v>61</v>
      </c>
      <c r="EB24" s="35">
        <v>1</v>
      </c>
      <c r="EC24" s="35">
        <v>80</v>
      </c>
      <c r="ED24" s="35">
        <v>2</v>
      </c>
      <c r="EE24" s="35">
        <f t="shared" si="2"/>
        <v>160</v>
      </c>
      <c r="EF24" s="35">
        <f t="shared" si="1"/>
        <v>658</v>
      </c>
      <c r="EG24" s="104" t="s">
        <v>63</v>
      </c>
      <c r="EH24" s="35" t="s">
        <v>62</v>
      </c>
      <c r="EI24" s="48"/>
      <c r="EJ24" s="48"/>
      <c r="EK24" s="48"/>
    </row>
    <row r="25" spans="1:141" s="1" customFormat="1" ht="15" customHeight="1" x14ac:dyDescent="0.25">
      <c r="A25" s="185">
        <v>42040</v>
      </c>
      <c r="B25" s="27" t="s">
        <v>707</v>
      </c>
      <c r="C25" s="51" t="s">
        <v>64</v>
      </c>
      <c r="D25" s="51" t="s">
        <v>93</v>
      </c>
      <c r="E25" s="83" t="s">
        <v>392</v>
      </c>
      <c r="F25" s="49" t="s">
        <v>157</v>
      </c>
      <c r="G25" s="85" t="s">
        <v>708</v>
      </c>
      <c r="H25" s="52"/>
      <c r="I25" s="85"/>
      <c r="J25" s="52"/>
      <c r="K25" s="85"/>
      <c r="L25" s="52"/>
      <c r="M25" s="85"/>
      <c r="N25" s="52"/>
      <c r="O25" s="85"/>
      <c r="P25" s="52"/>
      <c r="Q25" s="85"/>
      <c r="R25" s="52"/>
      <c r="S25" s="85"/>
      <c r="T25" s="52"/>
      <c r="U25" s="85"/>
      <c r="V25" s="52"/>
      <c r="W25" s="85"/>
      <c r="X25" s="52"/>
      <c r="Y25" s="85"/>
      <c r="Z25" s="52"/>
      <c r="AA25" s="85"/>
      <c r="AB25" s="52"/>
      <c r="AC25" s="85"/>
      <c r="AD25" s="52"/>
      <c r="AE25" s="85"/>
      <c r="AF25" s="52"/>
      <c r="AG25" s="85"/>
      <c r="AH25" s="52"/>
      <c r="AI25" s="85"/>
      <c r="AJ25" s="52"/>
      <c r="AK25" s="85"/>
      <c r="AL25" s="52"/>
      <c r="AM25" s="85"/>
      <c r="AN25" s="52"/>
      <c r="AO25" s="85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105"/>
      <c r="CG25" s="47"/>
      <c r="CH25" s="47"/>
      <c r="CI25" s="47"/>
      <c r="CJ25" s="49" t="s">
        <v>709</v>
      </c>
      <c r="CK25" s="49"/>
      <c r="CL25" s="30"/>
      <c r="CM25" s="46"/>
      <c r="CN25" s="30"/>
      <c r="CO25" s="46"/>
      <c r="CP25" s="30"/>
      <c r="CQ25" s="30"/>
      <c r="CR25" s="40"/>
      <c r="CS25" s="40"/>
      <c r="CT25" s="40"/>
      <c r="CU25" s="40"/>
      <c r="CV25" s="40"/>
      <c r="CW25" s="40"/>
      <c r="CX25" s="40"/>
      <c r="CY25" s="29"/>
      <c r="CZ25" s="40"/>
      <c r="DA25" s="40"/>
      <c r="DB25" s="40"/>
      <c r="DC25" s="40"/>
      <c r="DD25" s="30"/>
      <c r="DE25" s="41">
        <v>263.25113673569496</v>
      </c>
      <c r="DF25" s="28">
        <v>1</v>
      </c>
      <c r="DG25" s="41">
        <v>1.25</v>
      </c>
      <c r="DH25" s="41">
        <v>0.85</v>
      </c>
      <c r="DI25" s="93" t="s">
        <v>710</v>
      </c>
      <c r="DJ25" s="94" t="s">
        <v>711</v>
      </c>
      <c r="DK25" s="50"/>
      <c r="DL25" s="50"/>
      <c r="DM25" s="50"/>
      <c r="DN25" s="78">
        <v>4.5</v>
      </c>
      <c r="DO25" s="78">
        <v>16.22</v>
      </c>
      <c r="DP25" s="50"/>
      <c r="DQ25" s="198" t="s">
        <v>73</v>
      </c>
      <c r="DR25" s="198"/>
      <c r="DS25" s="198"/>
      <c r="DT25" s="198"/>
      <c r="DU25" s="198"/>
      <c r="DV25" s="61">
        <v>4.7</v>
      </c>
      <c r="DW25" s="61">
        <v>4.7</v>
      </c>
      <c r="DX25" s="61">
        <v>16.5</v>
      </c>
      <c r="DY25" s="62">
        <f t="shared" si="0"/>
        <v>0.21092881944444444</v>
      </c>
      <c r="DZ25" s="61">
        <f>4.4+0.1</f>
        <v>4.5</v>
      </c>
      <c r="EA25" s="43" t="s">
        <v>61</v>
      </c>
      <c r="EB25" s="35">
        <v>1</v>
      </c>
      <c r="EC25" s="35">
        <v>80</v>
      </c>
      <c r="ED25" s="35">
        <v>2</v>
      </c>
      <c r="EE25" s="35">
        <f t="shared" si="2"/>
        <v>160</v>
      </c>
      <c r="EF25" s="35">
        <f t="shared" si="1"/>
        <v>770</v>
      </c>
      <c r="EG25" s="35" t="s">
        <v>63</v>
      </c>
      <c r="EH25" s="35" t="s">
        <v>62</v>
      </c>
      <c r="EI25" s="48"/>
      <c r="EJ25" s="48"/>
      <c r="EK25" s="48"/>
    </row>
    <row r="26" spans="1:141" s="1" customFormat="1" ht="15" customHeight="1" x14ac:dyDescent="0.25">
      <c r="A26" s="185">
        <v>42040</v>
      </c>
      <c r="B26" s="27" t="s">
        <v>712</v>
      </c>
      <c r="C26" s="51" t="s">
        <v>64</v>
      </c>
      <c r="D26" s="51" t="s">
        <v>93</v>
      </c>
      <c r="E26" s="83" t="s">
        <v>392</v>
      </c>
      <c r="F26" s="49" t="s">
        <v>113</v>
      </c>
      <c r="G26" s="85" t="s">
        <v>713</v>
      </c>
      <c r="H26" s="52" t="s">
        <v>206</v>
      </c>
      <c r="I26" s="85" t="s">
        <v>714</v>
      </c>
      <c r="J26" s="52" t="s">
        <v>519</v>
      </c>
      <c r="K26" s="85" t="s">
        <v>715</v>
      </c>
      <c r="L26" s="52" t="s">
        <v>519</v>
      </c>
      <c r="M26" s="85" t="s">
        <v>716</v>
      </c>
      <c r="N26" s="52" t="s">
        <v>94</v>
      </c>
      <c r="O26" s="85" t="s">
        <v>717</v>
      </c>
      <c r="P26" s="52" t="s">
        <v>94</v>
      </c>
      <c r="Q26" s="85" t="s">
        <v>718</v>
      </c>
      <c r="R26" s="52" t="s">
        <v>94</v>
      </c>
      <c r="S26" s="85" t="s">
        <v>719</v>
      </c>
      <c r="T26" s="52" t="s">
        <v>165</v>
      </c>
      <c r="U26" s="85" t="s">
        <v>720</v>
      </c>
      <c r="V26" s="52" t="s">
        <v>113</v>
      </c>
      <c r="W26" s="85" t="s">
        <v>721</v>
      </c>
      <c r="X26" s="52" t="s">
        <v>146</v>
      </c>
      <c r="Y26" s="85" t="s">
        <v>722</v>
      </c>
      <c r="Z26" s="52" t="s">
        <v>146</v>
      </c>
      <c r="AA26" s="85" t="s">
        <v>723</v>
      </c>
      <c r="AB26" s="52" t="s">
        <v>146</v>
      </c>
      <c r="AC26" s="85" t="s">
        <v>724</v>
      </c>
      <c r="AD26" s="52" t="s">
        <v>315</v>
      </c>
      <c r="AE26" s="85" t="s">
        <v>725</v>
      </c>
      <c r="AF26" s="52" t="s">
        <v>108</v>
      </c>
      <c r="AG26" s="85" t="s">
        <v>726</v>
      </c>
      <c r="AH26" s="52" t="s">
        <v>108</v>
      </c>
      <c r="AI26" s="85" t="s">
        <v>727</v>
      </c>
      <c r="AJ26" s="52" t="s">
        <v>108</v>
      </c>
      <c r="AK26" s="85" t="s">
        <v>728</v>
      </c>
      <c r="AL26" s="52" t="s">
        <v>534</v>
      </c>
      <c r="AM26" s="85" t="s">
        <v>729</v>
      </c>
      <c r="AN26" s="52" t="s">
        <v>379</v>
      </c>
      <c r="AO26" s="85" t="s">
        <v>730</v>
      </c>
      <c r="AP26" s="52" t="s">
        <v>117</v>
      </c>
      <c r="AQ26" s="85" t="s">
        <v>731</v>
      </c>
      <c r="AR26" s="52"/>
      <c r="AS26" s="85"/>
      <c r="AT26" s="52"/>
      <c r="AU26" s="85"/>
      <c r="AV26" s="52"/>
      <c r="AW26" s="85"/>
      <c r="AX26" s="52"/>
      <c r="AY26" s="85"/>
      <c r="AZ26" s="52"/>
      <c r="BA26" s="85"/>
      <c r="BB26" s="52"/>
      <c r="BC26" s="85"/>
      <c r="BD26" s="52"/>
      <c r="BE26" s="85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105"/>
      <c r="CG26" s="47"/>
      <c r="CH26" s="47"/>
      <c r="CI26" s="47"/>
      <c r="CJ26" s="49"/>
      <c r="CK26" s="46"/>
      <c r="CL26" s="30"/>
      <c r="CM26" s="46"/>
      <c r="CN26" s="49"/>
      <c r="CO26" s="46"/>
      <c r="CP26" s="49"/>
      <c r="CQ26" s="30"/>
      <c r="CR26" s="40"/>
      <c r="CS26" s="40"/>
      <c r="CT26" s="40"/>
      <c r="CU26" s="40"/>
      <c r="CV26" s="40"/>
      <c r="CW26" s="40"/>
      <c r="CX26" s="40"/>
      <c r="CY26" s="29"/>
      <c r="CZ26" s="40"/>
      <c r="DA26" s="40"/>
      <c r="DB26" s="40"/>
      <c r="DC26" s="40"/>
      <c r="DD26" s="30"/>
      <c r="DE26" s="41">
        <v>135.82735592110603</v>
      </c>
      <c r="DF26" s="28">
        <v>0.5</v>
      </c>
      <c r="DG26" s="41">
        <v>0.55000000000000004</v>
      </c>
      <c r="DH26" s="41">
        <v>0.35</v>
      </c>
      <c r="DI26" s="93" t="s">
        <v>732</v>
      </c>
      <c r="DJ26" s="94" t="s">
        <v>733</v>
      </c>
      <c r="DK26" s="50"/>
      <c r="DL26" s="50"/>
      <c r="DM26" s="50"/>
      <c r="DN26" s="78">
        <v>3.29</v>
      </c>
      <c r="DO26" s="78">
        <v>5.59</v>
      </c>
      <c r="DP26" s="50"/>
      <c r="DQ26" s="198" t="s">
        <v>73</v>
      </c>
      <c r="DR26" s="198"/>
      <c r="DS26" s="198"/>
      <c r="DT26" s="198"/>
      <c r="DU26" s="198"/>
      <c r="DV26" s="61">
        <v>3.75</v>
      </c>
      <c r="DW26" s="61">
        <v>3.75</v>
      </c>
      <c r="DX26" s="61">
        <v>10.5</v>
      </c>
      <c r="DY26" s="62">
        <f t="shared" si="0"/>
        <v>8.544921875E-2</v>
      </c>
      <c r="DZ26" s="61">
        <f>2.2+0.1</f>
        <v>2.3000000000000003</v>
      </c>
      <c r="EA26" s="43" t="s">
        <v>61</v>
      </c>
      <c r="EB26" s="35">
        <v>1</v>
      </c>
      <c r="EC26" s="35">
        <v>120</v>
      </c>
      <c r="ED26" s="35">
        <v>4</v>
      </c>
      <c r="EE26" s="35">
        <f t="shared" si="2"/>
        <v>480</v>
      </c>
      <c r="EF26" s="35">
        <f t="shared" si="1"/>
        <v>1154.0000000000002</v>
      </c>
      <c r="EG26" s="104" t="s">
        <v>63</v>
      </c>
      <c r="EH26" s="35" t="s">
        <v>62</v>
      </c>
      <c r="EI26" s="48"/>
      <c r="EJ26" s="48"/>
      <c r="EK26" s="48"/>
    </row>
    <row r="27" spans="1:141" s="1" customFormat="1" ht="15" customHeight="1" x14ac:dyDescent="0.25">
      <c r="A27" s="185">
        <v>42040</v>
      </c>
      <c r="B27" s="27" t="s">
        <v>734</v>
      </c>
      <c r="C27" s="51" t="s">
        <v>64</v>
      </c>
      <c r="D27" s="51" t="s">
        <v>93</v>
      </c>
      <c r="E27" s="83" t="s">
        <v>392</v>
      </c>
      <c r="F27" s="49" t="s">
        <v>113</v>
      </c>
      <c r="G27" s="85" t="s">
        <v>735</v>
      </c>
      <c r="H27" s="52" t="s">
        <v>395</v>
      </c>
      <c r="I27" s="85" t="s">
        <v>736</v>
      </c>
      <c r="J27" s="52" t="s">
        <v>206</v>
      </c>
      <c r="K27" s="85" t="s">
        <v>737</v>
      </c>
      <c r="L27" s="52" t="s">
        <v>206</v>
      </c>
      <c r="M27" s="85" t="s">
        <v>738</v>
      </c>
      <c r="N27" s="52" t="s">
        <v>519</v>
      </c>
      <c r="O27" s="85" t="s">
        <v>739</v>
      </c>
      <c r="P27" s="52" t="s">
        <v>519</v>
      </c>
      <c r="Q27" s="85" t="s">
        <v>740</v>
      </c>
      <c r="R27" s="52" t="s">
        <v>519</v>
      </c>
      <c r="S27" s="85" t="s">
        <v>741</v>
      </c>
      <c r="T27" s="52" t="s">
        <v>519</v>
      </c>
      <c r="U27" s="85" t="s">
        <v>742</v>
      </c>
      <c r="V27" s="52" t="s">
        <v>94</v>
      </c>
      <c r="W27" s="85" t="s">
        <v>743</v>
      </c>
      <c r="X27" s="52" t="s">
        <v>94</v>
      </c>
      <c r="Y27" s="85" t="s">
        <v>744</v>
      </c>
      <c r="Z27" s="52" t="s">
        <v>94</v>
      </c>
      <c r="AA27" s="85" t="s">
        <v>745</v>
      </c>
      <c r="AB27" s="52" t="s">
        <v>94</v>
      </c>
      <c r="AC27" s="85" t="s">
        <v>746</v>
      </c>
      <c r="AD27" s="52" t="s">
        <v>94</v>
      </c>
      <c r="AE27" s="85" t="s">
        <v>747</v>
      </c>
      <c r="AF27" s="52" t="s">
        <v>94</v>
      </c>
      <c r="AG27" s="85" t="s">
        <v>748</v>
      </c>
      <c r="AH27" s="52" t="s">
        <v>165</v>
      </c>
      <c r="AI27" s="85" t="s">
        <v>749</v>
      </c>
      <c r="AJ27" s="52" t="s">
        <v>113</v>
      </c>
      <c r="AK27" s="85" t="s">
        <v>750</v>
      </c>
      <c r="AL27" s="52" t="s">
        <v>146</v>
      </c>
      <c r="AM27" s="85" t="s">
        <v>751</v>
      </c>
      <c r="AN27" s="52" t="s">
        <v>245</v>
      </c>
      <c r="AO27" s="85" t="s">
        <v>752</v>
      </c>
      <c r="AP27" s="52" t="s">
        <v>315</v>
      </c>
      <c r="AQ27" s="85" t="s">
        <v>753</v>
      </c>
      <c r="AR27" s="52" t="s">
        <v>315</v>
      </c>
      <c r="AS27" s="85" t="s">
        <v>754</v>
      </c>
      <c r="AT27" s="52" t="s">
        <v>108</v>
      </c>
      <c r="AU27" s="85" t="s">
        <v>755</v>
      </c>
      <c r="AV27" s="52" t="s">
        <v>108</v>
      </c>
      <c r="AW27" s="85" t="s">
        <v>756</v>
      </c>
      <c r="AX27" s="52" t="s">
        <v>189</v>
      </c>
      <c r="AY27" s="85" t="s">
        <v>757</v>
      </c>
      <c r="AZ27" s="52" t="s">
        <v>379</v>
      </c>
      <c r="BA27" s="85" t="s">
        <v>758</v>
      </c>
      <c r="BB27" s="52" t="s">
        <v>379</v>
      </c>
      <c r="BC27" s="85" t="s">
        <v>759</v>
      </c>
      <c r="BD27" s="52" t="s">
        <v>379</v>
      </c>
      <c r="BE27" s="85" t="s">
        <v>760</v>
      </c>
      <c r="BF27" s="52" t="s">
        <v>405</v>
      </c>
      <c r="BG27" s="85" t="s">
        <v>761</v>
      </c>
      <c r="BH27" s="52" t="s">
        <v>117</v>
      </c>
      <c r="BI27" s="85" t="s">
        <v>762</v>
      </c>
      <c r="BJ27" s="52" t="s">
        <v>176</v>
      </c>
      <c r="BK27" s="85" t="s">
        <v>763</v>
      </c>
      <c r="BL27" s="52" t="s">
        <v>692</v>
      </c>
      <c r="BM27" s="85" t="s">
        <v>764</v>
      </c>
      <c r="BN27" s="52" t="s">
        <v>94</v>
      </c>
      <c r="BO27" s="85" t="s">
        <v>765</v>
      </c>
      <c r="BP27" s="52" t="s">
        <v>94</v>
      </c>
      <c r="BQ27" s="85" t="s">
        <v>766</v>
      </c>
      <c r="BR27" s="52" t="s">
        <v>94</v>
      </c>
      <c r="BS27" s="85" t="s">
        <v>767</v>
      </c>
      <c r="BT27" s="52" t="s">
        <v>94</v>
      </c>
      <c r="BU27" s="85" t="s">
        <v>768</v>
      </c>
      <c r="BV27" s="52" t="s">
        <v>94</v>
      </c>
      <c r="BW27" s="85" t="s">
        <v>769</v>
      </c>
      <c r="BX27" s="52" t="s">
        <v>94</v>
      </c>
      <c r="BY27" s="85" t="s">
        <v>770</v>
      </c>
      <c r="BZ27" s="52" t="s">
        <v>94</v>
      </c>
      <c r="CA27" s="85" t="s">
        <v>771</v>
      </c>
      <c r="CB27" s="52" t="s">
        <v>94</v>
      </c>
      <c r="CC27" s="85" t="s">
        <v>772</v>
      </c>
      <c r="CD27" s="52" t="s">
        <v>146</v>
      </c>
      <c r="CE27" s="85" t="s">
        <v>773</v>
      </c>
      <c r="CF27" s="52" t="s">
        <v>108</v>
      </c>
      <c r="CG27" s="85" t="s">
        <v>774</v>
      </c>
      <c r="CH27" s="52" t="s">
        <v>189</v>
      </c>
      <c r="CI27" s="85" t="s">
        <v>775</v>
      </c>
      <c r="CJ27" s="30"/>
      <c r="CK27" s="46"/>
      <c r="CL27" s="49"/>
      <c r="CM27" s="46"/>
      <c r="CN27" s="49"/>
      <c r="CO27" s="46"/>
      <c r="CP27" s="30"/>
      <c r="CQ27" s="30"/>
      <c r="CR27" s="40"/>
      <c r="CS27" s="40"/>
      <c r="CT27" s="40"/>
      <c r="CU27" s="40"/>
      <c r="CV27" s="40"/>
      <c r="CW27" s="40"/>
      <c r="CX27" s="40"/>
      <c r="CY27" s="49"/>
      <c r="CZ27" s="40"/>
      <c r="DA27" s="40"/>
      <c r="DB27" s="40"/>
      <c r="DC27" s="40"/>
      <c r="DD27" s="49" t="s">
        <v>776</v>
      </c>
      <c r="DE27" s="41">
        <v>139.19272103572894</v>
      </c>
      <c r="DF27" s="28">
        <v>0.5</v>
      </c>
      <c r="DG27" s="41">
        <v>0.55000000000000004</v>
      </c>
      <c r="DH27" s="41">
        <v>0.35</v>
      </c>
      <c r="DI27" s="93" t="s">
        <v>777</v>
      </c>
      <c r="DJ27" s="94" t="s">
        <v>778</v>
      </c>
      <c r="DK27" s="50"/>
      <c r="DL27" s="50"/>
      <c r="DM27" s="50"/>
      <c r="DN27" s="78">
        <v>2.89</v>
      </c>
      <c r="DO27" s="78">
        <v>8</v>
      </c>
      <c r="DP27" s="50"/>
      <c r="DQ27" s="198" t="s">
        <v>73</v>
      </c>
      <c r="DR27" s="198"/>
      <c r="DS27" s="198"/>
      <c r="DT27" s="198"/>
      <c r="DU27" s="198"/>
      <c r="DV27" s="61">
        <v>3.75</v>
      </c>
      <c r="DW27" s="61">
        <v>3.75</v>
      </c>
      <c r="DX27" s="61">
        <v>10.5</v>
      </c>
      <c r="DY27" s="62">
        <f t="shared" si="0"/>
        <v>8.544921875E-2</v>
      </c>
      <c r="DZ27" s="61">
        <f>1.2+0.1</f>
        <v>1.3</v>
      </c>
      <c r="EA27" s="43" t="s">
        <v>61</v>
      </c>
      <c r="EB27" s="35">
        <v>1</v>
      </c>
      <c r="EC27" s="35">
        <v>120</v>
      </c>
      <c r="ED27" s="35">
        <v>4</v>
      </c>
      <c r="EE27" s="35">
        <f t="shared" si="2"/>
        <v>480</v>
      </c>
      <c r="EF27" s="35">
        <f t="shared" si="1"/>
        <v>674</v>
      </c>
      <c r="EG27" s="104" t="s">
        <v>63</v>
      </c>
      <c r="EH27" s="35" t="s">
        <v>62</v>
      </c>
      <c r="EI27" s="48"/>
      <c r="EJ27" s="48"/>
      <c r="EK27" s="48"/>
    </row>
    <row r="28" spans="1:141" s="1" customFormat="1" ht="15" customHeight="1" x14ac:dyDescent="0.25">
      <c r="A28" s="185">
        <v>42040</v>
      </c>
      <c r="B28" s="27" t="s">
        <v>779</v>
      </c>
      <c r="C28" s="51" t="s">
        <v>64</v>
      </c>
      <c r="D28" s="51" t="s">
        <v>93</v>
      </c>
      <c r="E28" s="83" t="s">
        <v>392</v>
      </c>
      <c r="F28" s="49" t="s">
        <v>108</v>
      </c>
      <c r="G28" s="85" t="s">
        <v>780</v>
      </c>
      <c r="H28" s="52" t="s">
        <v>206</v>
      </c>
      <c r="I28" s="85" t="s">
        <v>781</v>
      </c>
      <c r="J28" s="52" t="s">
        <v>439</v>
      </c>
      <c r="K28" s="85" t="s">
        <v>782</v>
      </c>
      <c r="L28" s="52" t="s">
        <v>439</v>
      </c>
      <c r="M28" s="85" t="s">
        <v>783</v>
      </c>
      <c r="N28" s="52" t="s">
        <v>784</v>
      </c>
      <c r="O28" s="85" t="s">
        <v>785</v>
      </c>
      <c r="P28" s="52" t="s">
        <v>94</v>
      </c>
      <c r="Q28" s="107">
        <f>G70</f>
        <v>0</v>
      </c>
      <c r="R28" s="52" t="s">
        <v>94</v>
      </c>
      <c r="S28" s="85" t="s">
        <v>786</v>
      </c>
      <c r="T28" s="52" t="s">
        <v>94</v>
      </c>
      <c r="U28" s="85" t="s">
        <v>787</v>
      </c>
      <c r="V28" s="52" t="s">
        <v>94</v>
      </c>
      <c r="W28" s="85" t="s">
        <v>788</v>
      </c>
      <c r="X28" s="52" t="s">
        <v>146</v>
      </c>
      <c r="Y28" s="85" t="s">
        <v>789</v>
      </c>
      <c r="Z28" s="52" t="s">
        <v>146</v>
      </c>
      <c r="AA28" s="85" t="s">
        <v>790</v>
      </c>
      <c r="AB28" s="52" t="s">
        <v>146</v>
      </c>
      <c r="AC28" s="85" t="s">
        <v>791</v>
      </c>
      <c r="AD28" s="52" t="s">
        <v>245</v>
      </c>
      <c r="AE28" s="85" t="s">
        <v>792</v>
      </c>
      <c r="AF28" s="52" t="s">
        <v>108</v>
      </c>
      <c r="AG28" s="85" t="s">
        <v>793</v>
      </c>
      <c r="AH28" s="52" t="s">
        <v>108</v>
      </c>
      <c r="AI28" s="85" t="s">
        <v>794</v>
      </c>
      <c r="AJ28" s="52" t="s">
        <v>108</v>
      </c>
      <c r="AK28" s="85" t="s">
        <v>795</v>
      </c>
      <c r="AL28" s="52" t="s">
        <v>108</v>
      </c>
      <c r="AM28" s="85" t="s">
        <v>796</v>
      </c>
      <c r="AN28" s="52" t="s">
        <v>108</v>
      </c>
      <c r="AO28" s="85" t="s">
        <v>782</v>
      </c>
      <c r="AP28" s="52" t="s">
        <v>108</v>
      </c>
      <c r="AQ28" s="85" t="s">
        <v>783</v>
      </c>
      <c r="AR28" s="52" t="s">
        <v>108</v>
      </c>
      <c r="AS28" s="85" t="s">
        <v>797</v>
      </c>
      <c r="AT28" s="52" t="s">
        <v>108</v>
      </c>
      <c r="AU28" s="85" t="s">
        <v>798</v>
      </c>
      <c r="AV28" s="52" t="s">
        <v>108</v>
      </c>
      <c r="AW28" s="85" t="s">
        <v>799</v>
      </c>
      <c r="AX28" s="52" t="s">
        <v>108</v>
      </c>
      <c r="AY28" s="85" t="s">
        <v>800</v>
      </c>
      <c r="AZ28" s="52" t="s">
        <v>403</v>
      </c>
      <c r="BA28" s="85" t="s">
        <v>801</v>
      </c>
      <c r="BB28" s="52" t="s">
        <v>174</v>
      </c>
      <c r="BC28" s="85" t="s">
        <v>802</v>
      </c>
      <c r="BD28" s="52" t="s">
        <v>405</v>
      </c>
      <c r="BE28" s="85" t="s">
        <v>803</v>
      </c>
      <c r="BF28" s="52" t="s">
        <v>117</v>
      </c>
      <c r="BG28" s="85" t="s">
        <v>804</v>
      </c>
      <c r="BH28" s="52" t="s">
        <v>805</v>
      </c>
      <c r="BI28" s="85" t="s">
        <v>801</v>
      </c>
      <c r="BJ28" s="52" t="s">
        <v>805</v>
      </c>
      <c r="BK28" s="85" t="s">
        <v>806</v>
      </c>
      <c r="BL28" s="52" t="s">
        <v>206</v>
      </c>
      <c r="BM28" s="85" t="s">
        <v>807</v>
      </c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105"/>
      <c r="CG28" s="47"/>
      <c r="CH28" s="47"/>
      <c r="CI28" s="47"/>
      <c r="CJ28" s="49"/>
      <c r="CK28" s="46"/>
      <c r="CL28" s="30"/>
      <c r="CM28" s="46"/>
      <c r="CN28" s="30"/>
      <c r="CO28" s="46"/>
      <c r="CP28" s="49" t="s">
        <v>785</v>
      </c>
      <c r="CQ28" s="30"/>
      <c r="CR28" s="40"/>
      <c r="CS28" s="40"/>
      <c r="CT28" s="40"/>
      <c r="CU28" s="40"/>
      <c r="CV28" s="40"/>
      <c r="CW28" s="40"/>
      <c r="CX28" s="40"/>
      <c r="CY28" s="29"/>
      <c r="CZ28" s="40"/>
      <c r="DA28" s="40"/>
      <c r="DB28" s="40"/>
      <c r="DC28" s="40"/>
      <c r="DD28" s="30"/>
      <c r="DE28" s="41">
        <v>41.237879502857155</v>
      </c>
      <c r="DF28" s="28">
        <v>0.5</v>
      </c>
      <c r="DG28" s="41">
        <v>0.55000000000000004</v>
      </c>
      <c r="DH28" s="41">
        <v>0.35</v>
      </c>
      <c r="DI28" s="93">
        <v>38568741981</v>
      </c>
      <c r="DJ28" s="94">
        <v>10038568741988</v>
      </c>
      <c r="DK28" s="50"/>
      <c r="DL28" s="50"/>
      <c r="DM28" s="50"/>
      <c r="DN28" s="78">
        <v>2.1800000000000002</v>
      </c>
      <c r="DO28" s="78">
        <v>2.62</v>
      </c>
      <c r="DP28" s="50"/>
      <c r="DQ28" s="198" t="s">
        <v>73</v>
      </c>
      <c r="DR28" s="198"/>
      <c r="DS28" s="198"/>
      <c r="DT28" s="198"/>
      <c r="DU28" s="198"/>
      <c r="DV28" s="61">
        <v>2.25</v>
      </c>
      <c r="DW28" s="61">
        <v>2.25</v>
      </c>
      <c r="DX28" s="61">
        <v>4.5</v>
      </c>
      <c r="DY28" s="62">
        <f t="shared" si="0"/>
        <v>1.318359375E-2</v>
      </c>
      <c r="DZ28" s="61">
        <f>0.4+0.1</f>
        <v>0.5</v>
      </c>
      <c r="EA28" s="43" t="s">
        <v>61</v>
      </c>
      <c r="EB28" s="35">
        <v>1</v>
      </c>
      <c r="EC28" s="35">
        <v>357</v>
      </c>
      <c r="ED28" s="35">
        <v>9</v>
      </c>
      <c r="EE28" s="35">
        <f t="shared" si="2"/>
        <v>3213</v>
      </c>
      <c r="EF28" s="35">
        <f t="shared" si="1"/>
        <v>1656.5</v>
      </c>
      <c r="EG28" s="104" t="s">
        <v>63</v>
      </c>
      <c r="EH28" s="35" t="s">
        <v>62</v>
      </c>
      <c r="EI28" s="48"/>
      <c r="EJ28" s="48"/>
      <c r="EK28" s="48"/>
    </row>
    <row r="29" spans="1:141" s="1" customFormat="1" ht="15" customHeight="1" x14ac:dyDescent="0.25">
      <c r="A29" s="185">
        <v>42040</v>
      </c>
      <c r="B29" s="27" t="s">
        <v>808</v>
      </c>
      <c r="C29" s="51" t="s">
        <v>64</v>
      </c>
      <c r="D29" s="51" t="s">
        <v>93</v>
      </c>
      <c r="E29" s="83" t="s">
        <v>392</v>
      </c>
      <c r="F29" s="49" t="s">
        <v>108</v>
      </c>
      <c r="G29" s="85" t="s">
        <v>809</v>
      </c>
      <c r="H29" s="52" t="s">
        <v>206</v>
      </c>
      <c r="I29" s="108" t="s">
        <v>810</v>
      </c>
      <c r="J29" s="52" t="s">
        <v>94</v>
      </c>
      <c r="K29" s="108" t="s">
        <v>811</v>
      </c>
      <c r="L29" s="52" t="s">
        <v>94</v>
      </c>
      <c r="M29" s="108" t="s">
        <v>812</v>
      </c>
      <c r="N29" s="52" t="s">
        <v>94</v>
      </c>
      <c r="O29" s="108" t="s">
        <v>813</v>
      </c>
      <c r="P29" s="52" t="s">
        <v>94</v>
      </c>
      <c r="Q29" s="108" t="s">
        <v>814</v>
      </c>
      <c r="R29" s="52" t="s">
        <v>165</v>
      </c>
      <c r="S29" s="108" t="s">
        <v>815</v>
      </c>
      <c r="T29" s="52" t="s">
        <v>106</v>
      </c>
      <c r="U29" s="108" t="s">
        <v>816</v>
      </c>
      <c r="V29" s="52" t="s">
        <v>108</v>
      </c>
      <c r="W29" s="108" t="s">
        <v>817</v>
      </c>
      <c r="X29" s="52" t="s">
        <v>108</v>
      </c>
      <c r="Y29" s="108" t="s">
        <v>818</v>
      </c>
      <c r="Z29" s="52" t="s">
        <v>108</v>
      </c>
      <c r="AA29" s="108" t="s">
        <v>819</v>
      </c>
      <c r="AB29" s="52" t="s">
        <v>108</v>
      </c>
      <c r="AC29" s="108" t="s">
        <v>820</v>
      </c>
      <c r="AD29" s="52" t="s">
        <v>108</v>
      </c>
      <c r="AE29" s="108" t="s">
        <v>821</v>
      </c>
      <c r="AF29" s="52" t="s">
        <v>108</v>
      </c>
      <c r="AG29" s="108" t="s">
        <v>822</v>
      </c>
      <c r="AH29" s="52" t="s">
        <v>108</v>
      </c>
      <c r="AI29" s="108" t="s">
        <v>823</v>
      </c>
      <c r="AJ29" s="52" t="s">
        <v>405</v>
      </c>
      <c r="AK29" s="108" t="s">
        <v>824</v>
      </c>
      <c r="AL29" s="52" t="s">
        <v>176</v>
      </c>
      <c r="AM29" s="108" t="s">
        <v>825</v>
      </c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105"/>
      <c r="CG29" s="47"/>
      <c r="CH29" s="47"/>
      <c r="CI29" s="47"/>
      <c r="CJ29" s="30"/>
      <c r="CK29" s="46"/>
      <c r="CL29" s="30"/>
      <c r="CM29" s="46"/>
      <c r="CN29" s="30"/>
      <c r="CO29" s="46"/>
      <c r="CP29" s="30"/>
      <c r="CQ29" s="30"/>
      <c r="CR29" s="40"/>
      <c r="CS29" s="40"/>
      <c r="CT29" s="40"/>
      <c r="CU29" s="40"/>
      <c r="CV29" s="40"/>
      <c r="CW29" s="40"/>
      <c r="CX29" s="40"/>
      <c r="CY29" s="29"/>
      <c r="CZ29" s="40"/>
      <c r="DA29" s="40"/>
      <c r="DB29" s="40"/>
      <c r="DC29" s="40"/>
      <c r="DD29" s="30"/>
      <c r="DE29" s="41">
        <v>89.117666320936181</v>
      </c>
      <c r="DF29" s="28">
        <v>0.5</v>
      </c>
      <c r="DG29" s="41">
        <v>0.55000000000000004</v>
      </c>
      <c r="DH29" s="41">
        <v>0.35</v>
      </c>
      <c r="DI29" s="93">
        <v>38568741998</v>
      </c>
      <c r="DJ29" s="94">
        <v>10038568741995</v>
      </c>
      <c r="DK29" s="50"/>
      <c r="DL29" s="50"/>
      <c r="DM29" s="50"/>
      <c r="DN29" s="78">
        <v>3.68</v>
      </c>
      <c r="DO29" s="78">
        <v>3.9</v>
      </c>
      <c r="DP29" s="50"/>
      <c r="DQ29" s="198" t="s">
        <v>73</v>
      </c>
      <c r="DR29" s="198"/>
      <c r="DS29" s="198"/>
      <c r="DT29" s="198"/>
      <c r="DU29" s="198"/>
      <c r="DV29" s="61">
        <v>4.1500000000000004</v>
      </c>
      <c r="DW29" s="61">
        <v>4.1500000000000004</v>
      </c>
      <c r="DX29" s="61">
        <v>7.6</v>
      </c>
      <c r="DY29" s="62">
        <f>(DX29*DW29*DV29)/1728</f>
        <v>7.5747106481481488E-2</v>
      </c>
      <c r="DZ29" s="61">
        <f>1.2+0.1</f>
        <v>1.3</v>
      </c>
      <c r="EA29" s="43" t="s">
        <v>61</v>
      </c>
      <c r="EB29" s="35">
        <v>1</v>
      </c>
      <c r="EC29" s="35">
        <v>120</v>
      </c>
      <c r="ED29" s="35">
        <v>6</v>
      </c>
      <c r="EE29" s="35">
        <f>EB29*EC29*ED29</f>
        <v>720</v>
      </c>
      <c r="EF29" s="35">
        <f>(DZ29*EC29*ED29)+50</f>
        <v>986</v>
      </c>
      <c r="EG29" s="35" t="s">
        <v>63</v>
      </c>
      <c r="EH29" s="35" t="s">
        <v>62</v>
      </c>
      <c r="EI29" s="48"/>
      <c r="EJ29" s="48"/>
      <c r="EK29" s="48"/>
    </row>
    <row r="30" spans="1:141" s="1" customFormat="1" ht="15" customHeight="1" x14ac:dyDescent="0.25">
      <c r="A30" s="185">
        <v>42040</v>
      </c>
      <c r="B30" s="27" t="s">
        <v>826</v>
      </c>
      <c r="C30" s="51" t="s">
        <v>64</v>
      </c>
      <c r="D30" s="51" t="s">
        <v>93</v>
      </c>
      <c r="E30" s="83" t="s">
        <v>392</v>
      </c>
      <c r="F30" s="49" t="s">
        <v>113</v>
      </c>
      <c r="G30" s="85" t="s">
        <v>827</v>
      </c>
      <c r="H30" s="52" t="s">
        <v>395</v>
      </c>
      <c r="I30" s="85" t="s">
        <v>828</v>
      </c>
      <c r="J30" s="52" t="s">
        <v>206</v>
      </c>
      <c r="K30" s="85" t="s">
        <v>829</v>
      </c>
      <c r="L30" s="52" t="s">
        <v>206</v>
      </c>
      <c r="M30" s="85" t="s">
        <v>830</v>
      </c>
      <c r="N30" s="52" t="s">
        <v>519</v>
      </c>
      <c r="O30" s="85" t="s">
        <v>831</v>
      </c>
      <c r="P30" s="52" t="s">
        <v>519</v>
      </c>
      <c r="Q30" s="85" t="s">
        <v>832</v>
      </c>
      <c r="R30" s="52" t="s">
        <v>519</v>
      </c>
      <c r="S30" s="85" t="s">
        <v>833</v>
      </c>
      <c r="T30" s="52" t="s">
        <v>519</v>
      </c>
      <c r="U30" s="85" t="s">
        <v>834</v>
      </c>
      <c r="V30" s="52" t="s">
        <v>94</v>
      </c>
      <c r="W30" s="85" t="s">
        <v>835</v>
      </c>
      <c r="X30" s="52" t="s">
        <v>94</v>
      </c>
      <c r="Y30" s="85" t="s">
        <v>836</v>
      </c>
      <c r="Z30" s="52" t="s">
        <v>94</v>
      </c>
      <c r="AA30" s="85" t="s">
        <v>837</v>
      </c>
      <c r="AB30" s="52" t="s">
        <v>94</v>
      </c>
      <c r="AC30" s="85" t="s">
        <v>838</v>
      </c>
      <c r="AD30" s="52" t="s">
        <v>94</v>
      </c>
      <c r="AE30" s="85" t="s">
        <v>839</v>
      </c>
      <c r="AF30" s="52" t="s">
        <v>94</v>
      </c>
      <c r="AG30" s="85" t="s">
        <v>840</v>
      </c>
      <c r="AH30" s="52" t="s">
        <v>94</v>
      </c>
      <c r="AI30" s="85" t="s">
        <v>841</v>
      </c>
      <c r="AJ30" s="52" t="s">
        <v>94</v>
      </c>
      <c r="AK30" s="85" t="s">
        <v>842</v>
      </c>
      <c r="AL30" s="52" t="s">
        <v>165</v>
      </c>
      <c r="AM30" s="85" t="s">
        <v>843</v>
      </c>
      <c r="AN30" s="52" t="s">
        <v>142</v>
      </c>
      <c r="AO30" s="85" t="s">
        <v>844</v>
      </c>
      <c r="AP30" s="52" t="s">
        <v>142</v>
      </c>
      <c r="AQ30" s="85" t="s">
        <v>845</v>
      </c>
      <c r="AR30" s="52" t="s">
        <v>113</v>
      </c>
      <c r="AS30" s="85" t="s">
        <v>846</v>
      </c>
      <c r="AT30" s="52" t="s">
        <v>146</v>
      </c>
      <c r="AU30" s="85" t="s">
        <v>847</v>
      </c>
      <c r="AV30" s="52" t="s">
        <v>245</v>
      </c>
      <c r="AW30" s="85" t="s">
        <v>848</v>
      </c>
      <c r="AX30" s="52" t="s">
        <v>315</v>
      </c>
      <c r="AY30" s="85" t="s">
        <v>849</v>
      </c>
      <c r="AZ30" s="52" t="s">
        <v>315</v>
      </c>
      <c r="BA30" s="85" t="s">
        <v>850</v>
      </c>
      <c r="BB30" s="52" t="s">
        <v>108</v>
      </c>
      <c r="BC30" s="85" t="s">
        <v>851</v>
      </c>
      <c r="BD30" s="52" t="s">
        <v>189</v>
      </c>
      <c r="BE30" s="85" t="s">
        <v>852</v>
      </c>
      <c r="BF30" s="52" t="s">
        <v>379</v>
      </c>
      <c r="BG30" s="85" t="s">
        <v>853</v>
      </c>
      <c r="BH30" s="52" t="s">
        <v>174</v>
      </c>
      <c r="BI30" s="85" t="s">
        <v>854</v>
      </c>
      <c r="BJ30" s="52" t="s">
        <v>405</v>
      </c>
      <c r="BK30" s="85" t="s">
        <v>855</v>
      </c>
      <c r="BL30" s="52" t="s">
        <v>117</v>
      </c>
      <c r="BM30" s="85" t="s">
        <v>856</v>
      </c>
      <c r="BN30" s="52" t="s">
        <v>176</v>
      </c>
      <c r="BO30" s="85" t="s">
        <v>857</v>
      </c>
      <c r="BP30" s="52" t="s">
        <v>692</v>
      </c>
      <c r="BQ30" s="85" t="s">
        <v>858</v>
      </c>
      <c r="BR30" s="52" t="s">
        <v>157</v>
      </c>
      <c r="BS30" s="85" t="s">
        <v>859</v>
      </c>
      <c r="BT30" s="52" t="s">
        <v>206</v>
      </c>
      <c r="BU30" s="85" t="s">
        <v>860</v>
      </c>
      <c r="BV30" s="52" t="s">
        <v>94</v>
      </c>
      <c r="BW30" s="85" t="s">
        <v>861</v>
      </c>
      <c r="BX30" s="52" t="s">
        <v>94</v>
      </c>
      <c r="BY30" s="85" t="s">
        <v>862</v>
      </c>
      <c r="BZ30" s="52" t="s">
        <v>94</v>
      </c>
      <c r="CA30" s="85" t="s">
        <v>863</v>
      </c>
      <c r="CB30" s="52" t="s">
        <v>94</v>
      </c>
      <c r="CC30" s="85" t="s">
        <v>864</v>
      </c>
      <c r="CD30" s="52" t="s">
        <v>146</v>
      </c>
      <c r="CE30" s="85" t="s">
        <v>865</v>
      </c>
      <c r="CF30" s="52" t="s">
        <v>108</v>
      </c>
      <c r="CG30" s="85" t="s">
        <v>866</v>
      </c>
      <c r="CH30" s="52" t="s">
        <v>189</v>
      </c>
      <c r="CI30" s="85" t="s">
        <v>867</v>
      </c>
      <c r="CJ30" s="52" t="s">
        <v>117</v>
      </c>
      <c r="CK30" s="49" t="s">
        <v>868</v>
      </c>
      <c r="CL30" s="30"/>
      <c r="CM30" s="46"/>
      <c r="CN30" s="49"/>
      <c r="CO30" s="46"/>
      <c r="CP30" s="30"/>
      <c r="CQ30" s="30"/>
      <c r="CR30" s="40"/>
      <c r="CS30" s="40"/>
      <c r="CT30" s="40"/>
      <c r="CU30" s="40"/>
      <c r="CV30" s="40"/>
      <c r="CW30" s="40"/>
      <c r="CX30" s="40"/>
      <c r="CY30" s="29"/>
      <c r="CZ30" s="40"/>
      <c r="DA30" s="40"/>
      <c r="DB30" s="40"/>
      <c r="DC30" s="40"/>
      <c r="DD30" s="49" t="s">
        <v>869</v>
      </c>
      <c r="DE30" s="41">
        <v>179.07481821261638</v>
      </c>
      <c r="DF30" s="28">
        <v>0.5</v>
      </c>
      <c r="DG30" s="41">
        <v>0.55000000000000004</v>
      </c>
      <c r="DH30" s="41">
        <v>0.35</v>
      </c>
      <c r="DI30" s="93">
        <v>38568742001</v>
      </c>
      <c r="DJ30" s="94">
        <v>10038568742008</v>
      </c>
      <c r="DK30" s="50"/>
      <c r="DL30" s="50"/>
      <c r="DM30" s="50"/>
      <c r="DN30" s="78">
        <v>3.72</v>
      </c>
      <c r="DO30" s="78">
        <v>7.64</v>
      </c>
      <c r="DP30" s="50"/>
      <c r="DQ30" s="198" t="s">
        <v>73</v>
      </c>
      <c r="DR30" s="198"/>
      <c r="DS30" s="198"/>
      <c r="DT30" s="198"/>
      <c r="DU30" s="198"/>
      <c r="DV30" s="61">
        <v>4.28</v>
      </c>
      <c r="DW30" s="61">
        <v>4.28</v>
      </c>
      <c r="DX30" s="61">
        <v>9.16</v>
      </c>
      <c r="DY30" s="62">
        <f t="shared" ref="DY30:DY43" si="3">(DX30*DW30*DV30)/1728</f>
        <v>9.71044814814815E-2</v>
      </c>
      <c r="DZ30" s="61">
        <f>1.8+0.1</f>
        <v>1.9000000000000001</v>
      </c>
      <c r="EA30" s="43" t="s">
        <v>61</v>
      </c>
      <c r="EB30" s="35">
        <v>1</v>
      </c>
      <c r="EC30" s="35">
        <v>99</v>
      </c>
      <c r="ED30" s="35">
        <v>4</v>
      </c>
      <c r="EE30" s="35">
        <f t="shared" ref="EE30:EE43" si="4">EB30*EC30*ED30</f>
        <v>396</v>
      </c>
      <c r="EF30" s="35">
        <f t="shared" ref="EF30:EF43" si="5">(DZ30*EC30*ED30)+50</f>
        <v>802.40000000000009</v>
      </c>
      <c r="EG30" s="104" t="s">
        <v>63</v>
      </c>
      <c r="EH30" s="35" t="s">
        <v>62</v>
      </c>
      <c r="EI30" s="48"/>
      <c r="EJ30" s="48"/>
      <c r="EK30" s="48"/>
    </row>
    <row r="31" spans="1:141" s="1" customFormat="1" ht="15" customHeight="1" x14ac:dyDescent="0.25">
      <c r="A31" s="185">
        <v>42040</v>
      </c>
      <c r="B31" s="27" t="s">
        <v>870</v>
      </c>
      <c r="C31" s="51" t="s">
        <v>64</v>
      </c>
      <c r="D31" s="51" t="s">
        <v>93</v>
      </c>
      <c r="E31" s="83" t="s">
        <v>392</v>
      </c>
      <c r="F31" s="49" t="s">
        <v>113</v>
      </c>
      <c r="G31" s="85" t="s">
        <v>871</v>
      </c>
      <c r="H31" s="52" t="s">
        <v>206</v>
      </c>
      <c r="I31" s="85" t="s">
        <v>872</v>
      </c>
      <c r="J31" s="52" t="s">
        <v>206</v>
      </c>
      <c r="K31" s="85" t="s">
        <v>873</v>
      </c>
      <c r="L31" s="52" t="s">
        <v>519</v>
      </c>
      <c r="M31" s="85" t="s">
        <v>874</v>
      </c>
      <c r="N31" s="52" t="s">
        <v>519</v>
      </c>
      <c r="O31" s="85" t="s">
        <v>875</v>
      </c>
      <c r="P31" s="52" t="s">
        <v>519</v>
      </c>
      <c r="Q31" s="85" t="s">
        <v>876</v>
      </c>
      <c r="R31" s="52" t="s">
        <v>519</v>
      </c>
      <c r="S31" s="85" t="s">
        <v>877</v>
      </c>
      <c r="T31" s="52" t="s">
        <v>94</v>
      </c>
      <c r="U31" s="85" t="s">
        <v>878</v>
      </c>
      <c r="V31" s="52" t="s">
        <v>94</v>
      </c>
      <c r="W31" s="85" t="s">
        <v>879</v>
      </c>
      <c r="X31" s="52" t="s">
        <v>94</v>
      </c>
      <c r="Y31" s="85" t="s">
        <v>880</v>
      </c>
      <c r="Z31" s="52" t="s">
        <v>94</v>
      </c>
      <c r="AA31" s="85" t="s">
        <v>881</v>
      </c>
      <c r="AB31" s="52" t="s">
        <v>94</v>
      </c>
      <c r="AC31" s="85" t="s">
        <v>882</v>
      </c>
      <c r="AD31" s="52" t="s">
        <v>94</v>
      </c>
      <c r="AE31" s="85" t="s">
        <v>883</v>
      </c>
      <c r="AF31" s="52" t="s">
        <v>94</v>
      </c>
      <c r="AG31" s="85" t="s">
        <v>884</v>
      </c>
      <c r="AH31" s="52" t="s">
        <v>94</v>
      </c>
      <c r="AI31" s="85" t="s">
        <v>885</v>
      </c>
      <c r="AJ31" s="52" t="s">
        <v>165</v>
      </c>
      <c r="AK31" s="85" t="s">
        <v>886</v>
      </c>
      <c r="AL31" s="52" t="s">
        <v>142</v>
      </c>
      <c r="AM31" s="85" t="s">
        <v>887</v>
      </c>
      <c r="AN31" s="52" t="s">
        <v>113</v>
      </c>
      <c r="AO31" s="85" t="s">
        <v>888</v>
      </c>
      <c r="AP31" s="52" t="s">
        <v>146</v>
      </c>
      <c r="AQ31" s="85" t="s">
        <v>889</v>
      </c>
      <c r="AR31" s="52" t="s">
        <v>499</v>
      </c>
      <c r="AS31" s="85" t="s">
        <v>890</v>
      </c>
      <c r="AT31" s="52" t="s">
        <v>315</v>
      </c>
      <c r="AU31" s="85" t="s">
        <v>891</v>
      </c>
      <c r="AV31" s="52" t="s">
        <v>315</v>
      </c>
      <c r="AW31" s="85" t="s">
        <v>892</v>
      </c>
      <c r="AX31" s="52" t="s">
        <v>108</v>
      </c>
      <c r="AY31" s="85" t="s">
        <v>893</v>
      </c>
      <c r="AZ31" s="52" t="s">
        <v>108</v>
      </c>
      <c r="BA31" s="85" t="s">
        <v>894</v>
      </c>
      <c r="BB31" s="52" t="s">
        <v>189</v>
      </c>
      <c r="BC31" s="85" t="s">
        <v>895</v>
      </c>
      <c r="BD31" s="52" t="s">
        <v>379</v>
      </c>
      <c r="BE31" s="85" t="s">
        <v>896</v>
      </c>
      <c r="BF31" s="52" t="s">
        <v>174</v>
      </c>
      <c r="BG31" s="85" t="s">
        <v>897</v>
      </c>
      <c r="BH31" s="52" t="s">
        <v>405</v>
      </c>
      <c r="BI31" s="85" t="s">
        <v>898</v>
      </c>
      <c r="BJ31" s="52" t="s">
        <v>117</v>
      </c>
      <c r="BK31" s="85" t="s">
        <v>899</v>
      </c>
      <c r="BL31" s="52" t="s">
        <v>692</v>
      </c>
      <c r="BM31" s="85" t="s">
        <v>900</v>
      </c>
      <c r="BN31" s="52" t="s">
        <v>157</v>
      </c>
      <c r="BO31" s="85" t="s">
        <v>901</v>
      </c>
      <c r="BP31" s="52" t="s">
        <v>146</v>
      </c>
      <c r="BQ31" s="85" t="s">
        <v>902</v>
      </c>
      <c r="BR31" s="52" t="s">
        <v>108</v>
      </c>
      <c r="BS31" s="85" t="s">
        <v>903</v>
      </c>
      <c r="BT31" s="52" t="s">
        <v>189</v>
      </c>
      <c r="BU31" s="85" t="s">
        <v>904</v>
      </c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105"/>
      <c r="CG31" s="47"/>
      <c r="CH31" s="47"/>
      <c r="CI31" s="47"/>
      <c r="CJ31" s="49"/>
      <c r="CK31" s="46"/>
      <c r="CL31" s="30"/>
      <c r="CM31" s="46"/>
      <c r="CN31" s="30"/>
      <c r="CO31" s="46"/>
      <c r="CP31" s="49"/>
      <c r="CQ31" s="30"/>
      <c r="CR31" s="40"/>
      <c r="CS31" s="40"/>
      <c r="CT31" s="40"/>
      <c r="CU31" s="40"/>
      <c r="CV31" s="40"/>
      <c r="CW31" s="40"/>
      <c r="CX31" s="40"/>
      <c r="CY31" s="29"/>
      <c r="CZ31" s="40"/>
      <c r="DA31" s="40"/>
      <c r="DB31" s="40"/>
      <c r="DC31" s="40"/>
      <c r="DD31" s="49" t="s">
        <v>905</v>
      </c>
      <c r="DE31" s="41">
        <v>213.51219114113559</v>
      </c>
      <c r="DF31" s="28">
        <v>1</v>
      </c>
      <c r="DG31" s="41">
        <v>1.25</v>
      </c>
      <c r="DH31" s="41">
        <v>0.85</v>
      </c>
      <c r="DI31" s="93">
        <v>38568742018</v>
      </c>
      <c r="DJ31" s="94">
        <v>10038568742015</v>
      </c>
      <c r="DK31" s="50"/>
      <c r="DL31" s="50"/>
      <c r="DM31" s="50"/>
      <c r="DN31" s="78">
        <v>4.49</v>
      </c>
      <c r="DO31" s="78">
        <v>13.11</v>
      </c>
      <c r="DP31" s="50"/>
      <c r="DQ31" s="198" t="s">
        <v>73</v>
      </c>
      <c r="DR31" s="198"/>
      <c r="DS31" s="198"/>
      <c r="DT31" s="198"/>
      <c r="DU31" s="198"/>
      <c r="DV31" s="61">
        <v>4.7</v>
      </c>
      <c r="DW31" s="61">
        <v>4.7</v>
      </c>
      <c r="DX31" s="61">
        <v>16.5</v>
      </c>
      <c r="DY31" s="62">
        <f t="shared" si="3"/>
        <v>0.21092881944444444</v>
      </c>
      <c r="DZ31" s="61">
        <f>3.7+0.1</f>
        <v>3.8000000000000003</v>
      </c>
      <c r="EA31" s="43" t="s">
        <v>61</v>
      </c>
      <c r="EB31" s="35">
        <v>1</v>
      </c>
      <c r="EC31" s="35">
        <v>80</v>
      </c>
      <c r="ED31" s="35">
        <v>2</v>
      </c>
      <c r="EE31" s="35">
        <f t="shared" si="4"/>
        <v>160</v>
      </c>
      <c r="EF31" s="35">
        <f t="shared" si="5"/>
        <v>658</v>
      </c>
      <c r="EG31" s="104" t="s">
        <v>63</v>
      </c>
      <c r="EH31" s="35" t="s">
        <v>62</v>
      </c>
      <c r="EI31" s="48"/>
      <c r="EJ31" s="48"/>
      <c r="EK31" s="48"/>
    </row>
    <row r="32" spans="1:141" s="1" customFormat="1" ht="15" customHeight="1" x14ac:dyDescent="0.25">
      <c r="A32" s="185">
        <v>42040</v>
      </c>
      <c r="B32" s="27" t="s">
        <v>906</v>
      </c>
      <c r="C32" s="51" t="s">
        <v>64</v>
      </c>
      <c r="D32" s="51" t="s">
        <v>93</v>
      </c>
      <c r="E32" s="83" t="s">
        <v>392</v>
      </c>
      <c r="F32" s="49" t="s">
        <v>106</v>
      </c>
      <c r="G32" s="85" t="s">
        <v>907</v>
      </c>
      <c r="H32" s="52" t="s">
        <v>395</v>
      </c>
      <c r="I32" s="85" t="s">
        <v>908</v>
      </c>
      <c r="J32" s="52" t="s">
        <v>206</v>
      </c>
      <c r="K32" s="85" t="s">
        <v>909</v>
      </c>
      <c r="L32" s="52" t="s">
        <v>206</v>
      </c>
      <c r="M32" s="85" t="s">
        <v>910</v>
      </c>
      <c r="N32" s="52" t="s">
        <v>142</v>
      </c>
      <c r="O32" s="85" t="s">
        <v>911</v>
      </c>
      <c r="P32" s="52" t="s">
        <v>142</v>
      </c>
      <c r="Q32" s="85" t="s">
        <v>912</v>
      </c>
      <c r="R32" s="52" t="s">
        <v>160</v>
      </c>
      <c r="S32" s="85" t="s">
        <v>913</v>
      </c>
      <c r="T32" s="52" t="s">
        <v>160</v>
      </c>
      <c r="U32" s="85" t="s">
        <v>914</v>
      </c>
      <c r="V32" s="52" t="s">
        <v>108</v>
      </c>
      <c r="W32" s="85" t="s">
        <v>915</v>
      </c>
      <c r="X32" s="52" t="s">
        <v>151</v>
      </c>
      <c r="Y32" s="85" t="s">
        <v>916</v>
      </c>
      <c r="Z32" s="52" t="s">
        <v>151</v>
      </c>
      <c r="AA32" s="85" t="s">
        <v>917</v>
      </c>
      <c r="AB32" s="52" t="s">
        <v>117</v>
      </c>
      <c r="AC32" s="85" t="s">
        <v>918</v>
      </c>
      <c r="AD32" s="52" t="s">
        <v>157</v>
      </c>
      <c r="AE32" s="85" t="s">
        <v>919</v>
      </c>
      <c r="AF32" s="52"/>
      <c r="AG32" s="85"/>
      <c r="AH32" s="52"/>
      <c r="AI32" s="85"/>
      <c r="AJ32" s="52"/>
      <c r="AK32" s="85"/>
      <c r="AL32" s="52"/>
      <c r="AM32" s="85"/>
      <c r="AN32" s="52"/>
      <c r="AO32" s="85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9"/>
      <c r="CK32" s="46"/>
      <c r="CL32" s="30"/>
      <c r="CM32" s="46"/>
      <c r="CN32" s="49"/>
      <c r="CO32" s="46"/>
      <c r="CP32" s="49"/>
      <c r="CQ32" s="30"/>
      <c r="CR32" s="40"/>
      <c r="CS32" s="40"/>
      <c r="CT32" s="40"/>
      <c r="CU32" s="40"/>
      <c r="CV32" s="40"/>
      <c r="CW32" s="40"/>
      <c r="CX32" s="40"/>
      <c r="CY32" s="29"/>
      <c r="CZ32" s="40"/>
      <c r="DA32" s="40"/>
      <c r="DB32" s="40"/>
      <c r="DC32" s="40"/>
      <c r="DD32" s="30"/>
      <c r="DE32" s="41">
        <v>139.99749784372401</v>
      </c>
      <c r="DF32" s="28">
        <v>1</v>
      </c>
      <c r="DG32" s="41">
        <v>1.25</v>
      </c>
      <c r="DH32" s="41">
        <v>0.85</v>
      </c>
      <c r="DI32" s="93">
        <v>38568742025</v>
      </c>
      <c r="DJ32" s="94">
        <v>10038568742022</v>
      </c>
      <c r="DK32" s="50"/>
      <c r="DL32" s="50"/>
      <c r="DM32" s="50"/>
      <c r="DN32" s="78">
        <v>2.09</v>
      </c>
      <c r="DO32" s="78">
        <v>9.06</v>
      </c>
      <c r="DP32" s="50"/>
      <c r="DQ32" s="198" t="s">
        <v>73</v>
      </c>
      <c r="DR32" s="198"/>
      <c r="DS32" s="198"/>
      <c r="DT32" s="198"/>
      <c r="DU32" s="198"/>
      <c r="DV32" s="61">
        <v>2.75</v>
      </c>
      <c r="DW32" s="61">
        <v>2.75</v>
      </c>
      <c r="DX32" s="61">
        <v>10</v>
      </c>
      <c r="DY32" s="62">
        <f t="shared" si="3"/>
        <v>4.3764467592592594E-2</v>
      </c>
      <c r="DZ32" s="61">
        <f>0.9+0.1</f>
        <v>1</v>
      </c>
      <c r="EA32" s="43" t="s">
        <v>61</v>
      </c>
      <c r="EB32" s="35">
        <v>1</v>
      </c>
      <c r="EC32" s="35">
        <v>238</v>
      </c>
      <c r="ED32" s="35">
        <v>4</v>
      </c>
      <c r="EE32" s="35">
        <f t="shared" si="4"/>
        <v>952</v>
      </c>
      <c r="EF32" s="35">
        <f t="shared" si="5"/>
        <v>1002</v>
      </c>
      <c r="EG32" s="104" t="s">
        <v>63</v>
      </c>
      <c r="EH32" s="35" t="s">
        <v>62</v>
      </c>
      <c r="EI32" s="48"/>
      <c r="EJ32" s="48"/>
      <c r="EK32" s="48"/>
    </row>
    <row r="33" spans="1:141" s="1" customFormat="1" ht="15" customHeight="1" x14ac:dyDescent="0.25">
      <c r="A33" s="185">
        <v>42040</v>
      </c>
      <c r="B33" s="27" t="s">
        <v>920</v>
      </c>
      <c r="C33" s="51" t="s">
        <v>64</v>
      </c>
      <c r="D33" s="51" t="s">
        <v>93</v>
      </c>
      <c r="E33" s="83" t="s">
        <v>392</v>
      </c>
      <c r="F33" s="49" t="s">
        <v>94</v>
      </c>
      <c r="G33" s="85" t="s">
        <v>921</v>
      </c>
      <c r="H33" s="52" t="s">
        <v>206</v>
      </c>
      <c r="I33" s="85" t="s">
        <v>922</v>
      </c>
      <c r="J33" s="52" t="s">
        <v>94</v>
      </c>
      <c r="K33" s="85" t="s">
        <v>923</v>
      </c>
      <c r="L33" s="52" t="s">
        <v>117</v>
      </c>
      <c r="M33" s="85" t="s">
        <v>924</v>
      </c>
      <c r="N33" s="52"/>
      <c r="O33" s="85"/>
      <c r="P33" s="52"/>
      <c r="Q33" s="85"/>
      <c r="R33" s="52"/>
      <c r="S33" s="85"/>
      <c r="T33" s="52"/>
      <c r="U33" s="85"/>
      <c r="V33" s="52"/>
      <c r="W33" s="85"/>
      <c r="X33" s="52"/>
      <c r="Y33" s="85"/>
      <c r="Z33" s="52"/>
      <c r="AA33" s="85"/>
      <c r="AB33" s="52"/>
      <c r="AC33" s="85"/>
      <c r="AD33" s="52"/>
      <c r="AE33" s="85"/>
      <c r="AF33" s="52"/>
      <c r="AG33" s="85"/>
      <c r="AH33" s="52"/>
      <c r="AI33" s="85"/>
      <c r="AJ33" s="52"/>
      <c r="AK33" s="85"/>
      <c r="AL33" s="52"/>
      <c r="AM33" s="85"/>
      <c r="AN33" s="52"/>
      <c r="AO33" s="85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9"/>
      <c r="CK33" s="46"/>
      <c r="CL33" s="30"/>
      <c r="CM33" s="46"/>
      <c r="CN33" s="49"/>
      <c r="CO33" s="46"/>
      <c r="CP33" s="49" t="s">
        <v>925</v>
      </c>
      <c r="CQ33" s="49"/>
      <c r="CR33" s="40"/>
      <c r="CS33" s="40"/>
      <c r="CT33" s="40"/>
      <c r="CU33" s="40"/>
      <c r="CV33" s="40"/>
      <c r="CW33" s="40"/>
      <c r="CX33" s="40"/>
      <c r="CY33" s="29"/>
      <c r="CZ33" s="40"/>
      <c r="DA33" s="40"/>
      <c r="DB33" s="40"/>
      <c r="DC33" s="40"/>
      <c r="DD33" s="30"/>
      <c r="DE33" s="41">
        <v>359.16485675149301</v>
      </c>
      <c r="DF33" s="28">
        <v>1</v>
      </c>
      <c r="DG33" s="41">
        <v>1.25</v>
      </c>
      <c r="DH33" s="41">
        <v>0.85</v>
      </c>
      <c r="DI33" s="93">
        <v>38568742087</v>
      </c>
      <c r="DJ33" s="94">
        <v>10038568742084</v>
      </c>
      <c r="DK33" s="50"/>
      <c r="DL33" s="50"/>
      <c r="DM33" s="50"/>
      <c r="DN33" s="78">
        <v>3.72</v>
      </c>
      <c r="DO33" s="78">
        <v>24.72</v>
      </c>
      <c r="DP33" s="50"/>
      <c r="DQ33" s="198" t="s">
        <v>73</v>
      </c>
      <c r="DR33" s="198"/>
      <c r="DS33" s="198"/>
      <c r="DT33" s="198"/>
      <c r="DU33" s="198"/>
      <c r="DV33" s="61">
        <v>4.25</v>
      </c>
      <c r="DW33" s="61">
        <v>4.25</v>
      </c>
      <c r="DX33" s="61">
        <v>28.75</v>
      </c>
      <c r="DY33" s="62">
        <f t="shared" si="3"/>
        <v>0.30051902488425924</v>
      </c>
      <c r="DZ33" s="61">
        <f>5.5+0.1</f>
        <v>5.6</v>
      </c>
      <c r="EA33" s="43" t="s">
        <v>61</v>
      </c>
      <c r="EB33" s="35">
        <v>1</v>
      </c>
      <c r="EC33" s="35">
        <v>99</v>
      </c>
      <c r="ED33" s="35">
        <v>1</v>
      </c>
      <c r="EE33" s="35">
        <f t="shared" si="4"/>
        <v>99</v>
      </c>
      <c r="EF33" s="35">
        <f t="shared" si="5"/>
        <v>604.4</v>
      </c>
      <c r="EG33" s="35" t="s">
        <v>63</v>
      </c>
      <c r="EH33" s="35" t="s">
        <v>62</v>
      </c>
      <c r="EI33" s="48"/>
      <c r="EJ33" s="48"/>
      <c r="EK33" s="48"/>
    </row>
    <row r="34" spans="1:141" s="1" customFormat="1" ht="15" customHeight="1" x14ac:dyDescent="0.25">
      <c r="A34" s="185">
        <v>42040</v>
      </c>
      <c r="B34" s="27" t="s">
        <v>926</v>
      </c>
      <c r="C34" s="51" t="s">
        <v>64</v>
      </c>
      <c r="D34" s="51" t="s">
        <v>93</v>
      </c>
      <c r="E34" s="83" t="s">
        <v>392</v>
      </c>
      <c r="F34" s="49" t="s">
        <v>113</v>
      </c>
      <c r="G34" s="85" t="s">
        <v>927</v>
      </c>
      <c r="H34" s="52" t="s">
        <v>206</v>
      </c>
      <c r="I34" s="85" t="s">
        <v>928</v>
      </c>
      <c r="J34" s="52" t="s">
        <v>519</v>
      </c>
      <c r="K34" s="85" t="s">
        <v>929</v>
      </c>
      <c r="L34" s="52" t="s">
        <v>519</v>
      </c>
      <c r="M34" s="85" t="s">
        <v>930</v>
      </c>
      <c r="N34" s="52" t="s">
        <v>519</v>
      </c>
      <c r="O34" s="85" t="s">
        <v>931</v>
      </c>
      <c r="P34" s="52" t="s">
        <v>519</v>
      </c>
      <c r="Q34" s="85" t="s">
        <v>932</v>
      </c>
      <c r="R34" s="52" t="s">
        <v>94</v>
      </c>
      <c r="S34" s="85" t="s">
        <v>933</v>
      </c>
      <c r="T34" s="52" t="s">
        <v>94</v>
      </c>
      <c r="U34" s="85" t="s">
        <v>934</v>
      </c>
      <c r="V34" s="52" t="s">
        <v>94</v>
      </c>
      <c r="W34" s="85" t="s">
        <v>935</v>
      </c>
      <c r="X34" s="52" t="s">
        <v>94</v>
      </c>
      <c r="Y34" s="85" t="s">
        <v>936</v>
      </c>
      <c r="Z34" s="52" t="s">
        <v>94</v>
      </c>
      <c r="AA34" s="85" t="s">
        <v>937</v>
      </c>
      <c r="AB34" s="52" t="s">
        <v>94</v>
      </c>
      <c r="AC34" s="85" t="s">
        <v>938</v>
      </c>
      <c r="AD34" s="52" t="s">
        <v>165</v>
      </c>
      <c r="AE34" s="85" t="s">
        <v>939</v>
      </c>
      <c r="AF34" s="52" t="s">
        <v>113</v>
      </c>
      <c r="AG34" s="85" t="s">
        <v>940</v>
      </c>
      <c r="AH34" s="52" t="s">
        <v>146</v>
      </c>
      <c r="AI34" s="85" t="s">
        <v>941</v>
      </c>
      <c r="AJ34" s="52" t="s">
        <v>245</v>
      </c>
      <c r="AK34" s="85" t="s">
        <v>942</v>
      </c>
      <c r="AL34" s="52" t="s">
        <v>315</v>
      </c>
      <c r="AM34" s="85" t="s">
        <v>943</v>
      </c>
      <c r="AN34" s="52" t="s">
        <v>315</v>
      </c>
      <c r="AO34" s="85" t="s">
        <v>944</v>
      </c>
      <c r="AP34" s="52" t="s">
        <v>108</v>
      </c>
      <c r="AQ34" s="85" t="s">
        <v>945</v>
      </c>
      <c r="AR34" s="52" t="s">
        <v>189</v>
      </c>
      <c r="AS34" s="85" t="s">
        <v>946</v>
      </c>
      <c r="AT34" s="52" t="s">
        <v>379</v>
      </c>
      <c r="AU34" s="85" t="s">
        <v>947</v>
      </c>
      <c r="AV34" s="52" t="s">
        <v>174</v>
      </c>
      <c r="AW34" s="85" t="s">
        <v>948</v>
      </c>
      <c r="AX34" s="52" t="s">
        <v>405</v>
      </c>
      <c r="AY34" s="85" t="s">
        <v>949</v>
      </c>
      <c r="AZ34" s="52" t="s">
        <v>117</v>
      </c>
      <c r="BA34" s="85" t="s">
        <v>950</v>
      </c>
      <c r="BB34" s="52" t="s">
        <v>146</v>
      </c>
      <c r="BC34" s="85" t="s">
        <v>951</v>
      </c>
      <c r="BD34" s="52" t="s">
        <v>108</v>
      </c>
      <c r="BE34" s="85" t="s">
        <v>952</v>
      </c>
      <c r="BF34" s="52" t="s">
        <v>189</v>
      </c>
      <c r="BG34" s="85" t="s">
        <v>953</v>
      </c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9" t="s">
        <v>954</v>
      </c>
      <c r="CK34" s="46"/>
      <c r="CL34" s="30"/>
      <c r="CM34" s="46"/>
      <c r="CN34" s="49" t="s">
        <v>955</v>
      </c>
      <c r="CO34" s="46"/>
      <c r="CP34" s="49"/>
      <c r="CQ34" s="30"/>
      <c r="CR34" s="40"/>
      <c r="CS34" s="40"/>
      <c r="CT34" s="40"/>
      <c r="CU34" s="40"/>
      <c r="CV34" s="40"/>
      <c r="CW34" s="40"/>
      <c r="CX34" s="40"/>
      <c r="CY34" s="29"/>
      <c r="CZ34" s="40"/>
      <c r="DA34" s="40"/>
      <c r="DB34" s="40"/>
      <c r="DC34" s="40"/>
      <c r="DD34" s="30"/>
      <c r="DE34" s="41">
        <v>164.35238971532212</v>
      </c>
      <c r="DF34" s="28">
        <v>0.5</v>
      </c>
      <c r="DG34" s="41">
        <v>0.55000000000000004</v>
      </c>
      <c r="DH34" s="41">
        <v>0.35</v>
      </c>
      <c r="DI34" s="93">
        <v>38568742094</v>
      </c>
      <c r="DJ34" s="94">
        <v>10038568742091</v>
      </c>
      <c r="DK34" s="50"/>
      <c r="DL34" s="50"/>
      <c r="DM34" s="50"/>
      <c r="DN34" s="78">
        <v>3.72</v>
      </c>
      <c r="DO34" s="78" t="s">
        <v>956</v>
      </c>
      <c r="DP34" s="50"/>
      <c r="DQ34" s="198" t="s">
        <v>73</v>
      </c>
      <c r="DR34" s="198"/>
      <c r="DS34" s="198"/>
      <c r="DT34" s="198"/>
      <c r="DU34" s="198"/>
      <c r="DV34" s="61">
        <v>4.5</v>
      </c>
      <c r="DW34" s="61">
        <v>4.5</v>
      </c>
      <c r="DX34" s="61">
        <v>14</v>
      </c>
      <c r="DY34" s="62">
        <f t="shared" si="3"/>
        <v>0.1640625</v>
      </c>
      <c r="DZ34" s="61">
        <f>2.5+0.1</f>
        <v>2.6</v>
      </c>
      <c r="EA34" s="43" t="s">
        <v>61</v>
      </c>
      <c r="EB34" s="35">
        <v>1</v>
      </c>
      <c r="EC34" s="35">
        <v>80</v>
      </c>
      <c r="ED34" s="35">
        <v>3</v>
      </c>
      <c r="EE34" s="35">
        <f t="shared" si="4"/>
        <v>240</v>
      </c>
      <c r="EF34" s="35">
        <f t="shared" si="5"/>
        <v>674</v>
      </c>
      <c r="EG34" s="104" t="s">
        <v>63</v>
      </c>
      <c r="EH34" s="35" t="s">
        <v>62</v>
      </c>
      <c r="EI34" s="48"/>
      <c r="EJ34" s="48"/>
      <c r="EK34" s="48"/>
    </row>
    <row r="35" spans="1:141" s="1" customFormat="1" ht="15" customHeight="1" x14ac:dyDescent="0.25">
      <c r="A35" s="185">
        <v>42040</v>
      </c>
      <c r="B35" s="27" t="s">
        <v>957</v>
      </c>
      <c r="C35" s="51" t="s">
        <v>64</v>
      </c>
      <c r="D35" s="51" t="s">
        <v>93</v>
      </c>
      <c r="E35" s="83" t="s">
        <v>392</v>
      </c>
      <c r="F35" s="49" t="s">
        <v>108</v>
      </c>
      <c r="G35" s="85" t="s">
        <v>958</v>
      </c>
      <c r="H35" s="52" t="s">
        <v>395</v>
      </c>
      <c r="I35" s="85" t="s">
        <v>959</v>
      </c>
      <c r="J35" s="52" t="s">
        <v>206</v>
      </c>
      <c r="K35" s="85" t="s">
        <v>960</v>
      </c>
      <c r="L35" s="52" t="s">
        <v>439</v>
      </c>
      <c r="M35" s="85" t="s">
        <v>961</v>
      </c>
      <c r="N35" s="52" t="s">
        <v>439</v>
      </c>
      <c r="O35" s="85" t="s">
        <v>962</v>
      </c>
      <c r="P35" s="52" t="s">
        <v>784</v>
      </c>
      <c r="Q35" s="85" t="s">
        <v>963</v>
      </c>
      <c r="R35" s="52" t="s">
        <v>94</v>
      </c>
      <c r="S35" s="85" t="s">
        <v>964</v>
      </c>
      <c r="T35" s="52" t="s">
        <v>94</v>
      </c>
      <c r="U35" s="85" t="s">
        <v>965</v>
      </c>
      <c r="V35" s="52" t="s">
        <v>94</v>
      </c>
      <c r="W35" s="85" t="s">
        <v>966</v>
      </c>
      <c r="X35" s="52" t="s">
        <v>94</v>
      </c>
      <c r="Y35" s="85" t="s">
        <v>967</v>
      </c>
      <c r="Z35" s="52" t="s">
        <v>165</v>
      </c>
      <c r="AA35" s="85" t="s">
        <v>968</v>
      </c>
      <c r="AB35" s="52" t="s">
        <v>142</v>
      </c>
      <c r="AC35" s="85" t="s">
        <v>969</v>
      </c>
      <c r="AD35" s="52" t="s">
        <v>146</v>
      </c>
      <c r="AE35" s="85" t="s">
        <v>970</v>
      </c>
      <c r="AF35" s="52" t="s">
        <v>106</v>
      </c>
      <c r="AG35" s="85" t="s">
        <v>971</v>
      </c>
      <c r="AH35" s="52" t="s">
        <v>245</v>
      </c>
      <c r="AI35" s="85" t="s">
        <v>972</v>
      </c>
      <c r="AJ35" s="52" t="s">
        <v>245</v>
      </c>
      <c r="AK35" s="85" t="s">
        <v>973</v>
      </c>
      <c r="AL35" s="52" t="s">
        <v>108</v>
      </c>
      <c r="AM35" s="85" t="s">
        <v>974</v>
      </c>
      <c r="AN35" s="52" t="s">
        <v>108</v>
      </c>
      <c r="AO35" s="85" t="s">
        <v>975</v>
      </c>
      <c r="AP35" s="52" t="s">
        <v>108</v>
      </c>
      <c r="AQ35" s="85" t="s">
        <v>976</v>
      </c>
      <c r="AR35" s="52" t="s">
        <v>108</v>
      </c>
      <c r="AS35" s="85" t="s">
        <v>977</v>
      </c>
      <c r="AT35" s="52" t="s">
        <v>108</v>
      </c>
      <c r="AU35" s="85" t="s">
        <v>978</v>
      </c>
      <c r="AV35" s="52" t="s">
        <v>108</v>
      </c>
      <c r="AW35" s="85" t="s">
        <v>979</v>
      </c>
      <c r="AX35" s="52" t="s">
        <v>108</v>
      </c>
      <c r="AY35" s="85" t="s">
        <v>980</v>
      </c>
      <c r="AZ35" s="52" t="s">
        <v>108</v>
      </c>
      <c r="BA35" s="85" t="s">
        <v>961</v>
      </c>
      <c r="BB35" s="52" t="s">
        <v>108</v>
      </c>
      <c r="BC35" s="85" t="s">
        <v>962</v>
      </c>
      <c r="BD35" s="52" t="s">
        <v>108</v>
      </c>
      <c r="BE35" s="85" t="s">
        <v>981</v>
      </c>
      <c r="BF35" s="52" t="s">
        <v>108</v>
      </c>
      <c r="BG35" s="85" t="s">
        <v>982</v>
      </c>
      <c r="BH35" s="52" t="s">
        <v>108</v>
      </c>
      <c r="BI35" s="85" t="s">
        <v>983</v>
      </c>
      <c r="BJ35" s="52" t="s">
        <v>108</v>
      </c>
      <c r="BK35" s="85" t="s">
        <v>984</v>
      </c>
      <c r="BL35" s="52" t="s">
        <v>405</v>
      </c>
      <c r="BM35" s="85" t="s">
        <v>985</v>
      </c>
      <c r="BN35" s="52" t="s">
        <v>117</v>
      </c>
      <c r="BO35" s="85" t="s">
        <v>986</v>
      </c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9" t="s">
        <v>987</v>
      </c>
      <c r="CK35" s="46"/>
      <c r="CL35" s="30"/>
      <c r="CM35" s="46"/>
      <c r="CN35" s="49" t="s">
        <v>988</v>
      </c>
      <c r="CO35" s="46"/>
      <c r="CP35" s="49" t="s">
        <v>989</v>
      </c>
      <c r="CQ35" s="30"/>
      <c r="CR35" s="40"/>
      <c r="CS35" s="40"/>
      <c r="CT35" s="40"/>
      <c r="CU35" s="40"/>
      <c r="CV35" s="40"/>
      <c r="CW35" s="40"/>
      <c r="CX35" s="40"/>
      <c r="CY35" s="29"/>
      <c r="CZ35" s="40"/>
      <c r="DA35" s="40"/>
      <c r="DB35" s="40"/>
      <c r="DC35" s="40"/>
      <c r="DD35" s="49" t="s">
        <v>990</v>
      </c>
      <c r="DE35" s="41">
        <v>74.982614150919261</v>
      </c>
      <c r="DF35" s="28">
        <v>0.5</v>
      </c>
      <c r="DG35" s="41">
        <v>0.55000000000000004</v>
      </c>
      <c r="DH35" s="41">
        <v>0.35</v>
      </c>
      <c r="DI35" s="93">
        <v>38568742100</v>
      </c>
      <c r="DJ35" s="94">
        <v>10038568742107</v>
      </c>
      <c r="DK35" s="50"/>
      <c r="DL35" s="50"/>
      <c r="DM35" s="50"/>
      <c r="DN35" s="78">
        <v>2.9</v>
      </c>
      <c r="DO35" s="78">
        <v>3.9</v>
      </c>
      <c r="DP35" s="50"/>
      <c r="DQ35" s="198" t="s">
        <v>73</v>
      </c>
      <c r="DR35" s="198"/>
      <c r="DS35" s="198"/>
      <c r="DT35" s="198"/>
      <c r="DU35" s="198"/>
      <c r="DV35" s="61">
        <v>3.75</v>
      </c>
      <c r="DW35" s="61">
        <v>3.75</v>
      </c>
      <c r="DX35" s="61">
        <v>5.3</v>
      </c>
      <c r="DY35" s="62">
        <f t="shared" si="3"/>
        <v>4.3131510416666664E-2</v>
      </c>
      <c r="DZ35" s="61">
        <f>0.4+0.1</f>
        <v>0.5</v>
      </c>
      <c r="EA35" s="43" t="s">
        <v>61</v>
      </c>
      <c r="EB35" s="35">
        <v>1</v>
      </c>
      <c r="EC35" s="35">
        <v>120</v>
      </c>
      <c r="ED35" s="35">
        <v>8</v>
      </c>
      <c r="EE35" s="35">
        <f t="shared" si="4"/>
        <v>960</v>
      </c>
      <c r="EF35" s="35">
        <f t="shared" si="5"/>
        <v>530</v>
      </c>
      <c r="EG35" s="104" t="s">
        <v>63</v>
      </c>
      <c r="EH35" s="35" t="s">
        <v>62</v>
      </c>
      <c r="EI35" s="48"/>
      <c r="EJ35" s="48"/>
      <c r="EK35" s="48"/>
    </row>
    <row r="36" spans="1:141" s="1" customFormat="1" ht="15" customHeight="1" x14ac:dyDescent="0.25">
      <c r="A36" s="185">
        <v>42040</v>
      </c>
      <c r="B36" s="27" t="s">
        <v>991</v>
      </c>
      <c r="C36" s="51" t="s">
        <v>64</v>
      </c>
      <c r="D36" s="51" t="s">
        <v>93</v>
      </c>
      <c r="E36" s="83" t="s">
        <v>392</v>
      </c>
      <c r="F36" s="49" t="s">
        <v>108</v>
      </c>
      <c r="G36" s="85" t="s">
        <v>992</v>
      </c>
      <c r="H36" s="52" t="s">
        <v>206</v>
      </c>
      <c r="I36" s="85" t="s">
        <v>993</v>
      </c>
      <c r="J36" s="52" t="s">
        <v>206</v>
      </c>
      <c r="K36" s="85" t="s">
        <v>994</v>
      </c>
      <c r="L36" s="52" t="s">
        <v>439</v>
      </c>
      <c r="M36" s="85" t="s">
        <v>995</v>
      </c>
      <c r="N36" s="52" t="s">
        <v>439</v>
      </c>
      <c r="O36" s="85" t="s">
        <v>996</v>
      </c>
      <c r="P36" s="52" t="s">
        <v>784</v>
      </c>
      <c r="Q36" s="85" t="s">
        <v>997</v>
      </c>
      <c r="R36" s="52" t="s">
        <v>94</v>
      </c>
      <c r="S36" s="85" t="s">
        <v>998</v>
      </c>
      <c r="T36" s="52" t="s">
        <v>94</v>
      </c>
      <c r="U36" s="85" t="s">
        <v>999</v>
      </c>
      <c r="V36" s="52" t="s">
        <v>94</v>
      </c>
      <c r="W36" s="85" t="s">
        <v>1000</v>
      </c>
      <c r="X36" s="52" t="s">
        <v>94</v>
      </c>
      <c r="Y36" s="85" t="s">
        <v>1001</v>
      </c>
      <c r="Z36" s="52" t="s">
        <v>165</v>
      </c>
      <c r="AA36" s="85" t="s">
        <v>1002</v>
      </c>
      <c r="AB36" s="52" t="s">
        <v>146</v>
      </c>
      <c r="AC36" s="85" t="s">
        <v>1003</v>
      </c>
      <c r="AD36" s="52" t="s">
        <v>146</v>
      </c>
      <c r="AE36" s="85" t="s">
        <v>1004</v>
      </c>
      <c r="AF36" s="52" t="s">
        <v>106</v>
      </c>
      <c r="AG36" s="85" t="s">
        <v>1005</v>
      </c>
      <c r="AH36" s="52" t="s">
        <v>245</v>
      </c>
      <c r="AI36" s="85" t="s">
        <v>1006</v>
      </c>
      <c r="AJ36" s="52" t="s">
        <v>245</v>
      </c>
      <c r="AK36" s="85" t="s">
        <v>1007</v>
      </c>
      <c r="AL36" s="52" t="s">
        <v>108</v>
      </c>
      <c r="AM36" s="85" t="s">
        <v>1008</v>
      </c>
      <c r="AN36" s="52" t="s">
        <v>108</v>
      </c>
      <c r="AO36" s="85" t="s">
        <v>1009</v>
      </c>
      <c r="AP36" s="52" t="s">
        <v>108</v>
      </c>
      <c r="AQ36" s="85" t="s">
        <v>1010</v>
      </c>
      <c r="AR36" s="52" t="s">
        <v>108</v>
      </c>
      <c r="AS36" s="85" t="s">
        <v>1011</v>
      </c>
      <c r="AT36" s="52" t="s">
        <v>108</v>
      </c>
      <c r="AU36" s="85" t="s">
        <v>1012</v>
      </c>
      <c r="AV36" s="52" t="s">
        <v>108</v>
      </c>
      <c r="AW36" s="85" t="s">
        <v>1013</v>
      </c>
      <c r="AX36" s="52" t="s">
        <v>108</v>
      </c>
      <c r="AY36" s="85" t="s">
        <v>995</v>
      </c>
      <c r="AZ36" s="52" t="s">
        <v>108</v>
      </c>
      <c r="BA36" s="85" t="s">
        <v>996</v>
      </c>
      <c r="BB36" s="52" t="s">
        <v>108</v>
      </c>
      <c r="BC36" s="85" t="s">
        <v>1014</v>
      </c>
      <c r="BD36" s="52" t="s">
        <v>108</v>
      </c>
      <c r="BE36" s="85" t="s">
        <v>1015</v>
      </c>
      <c r="BF36" s="52" t="s">
        <v>108</v>
      </c>
      <c r="BG36" s="85" t="s">
        <v>1016</v>
      </c>
      <c r="BH36" s="52" t="s">
        <v>108</v>
      </c>
      <c r="BI36" s="85" t="s">
        <v>1017</v>
      </c>
      <c r="BJ36" s="52" t="s">
        <v>405</v>
      </c>
      <c r="BK36" s="85" t="s">
        <v>1018</v>
      </c>
      <c r="BL36" s="52" t="s">
        <v>117</v>
      </c>
      <c r="BM36" s="85" t="s">
        <v>1019</v>
      </c>
      <c r="BN36" s="52" t="s">
        <v>157</v>
      </c>
      <c r="BO36" s="85" t="s">
        <v>1020</v>
      </c>
      <c r="BP36" s="52" t="s">
        <v>108</v>
      </c>
      <c r="BQ36" s="85" t="s">
        <v>1021</v>
      </c>
      <c r="BR36" s="52" t="s">
        <v>108</v>
      </c>
      <c r="BS36" s="85" t="s">
        <v>1022</v>
      </c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9" t="s">
        <v>1023</v>
      </c>
      <c r="CK36" s="46"/>
      <c r="CL36" s="30"/>
      <c r="CM36" s="46"/>
      <c r="CN36" s="49" t="s">
        <v>1024</v>
      </c>
      <c r="CO36" s="46"/>
      <c r="CP36" s="49" t="s">
        <v>1025</v>
      </c>
      <c r="CQ36" s="30"/>
      <c r="CR36" s="40"/>
      <c r="CS36" s="40"/>
      <c r="CT36" s="40"/>
      <c r="CU36" s="40"/>
      <c r="CV36" s="40"/>
      <c r="CW36" s="40"/>
      <c r="CX36" s="40"/>
      <c r="CY36" s="29"/>
      <c r="CZ36" s="40"/>
      <c r="DA36" s="40"/>
      <c r="DB36" s="40"/>
      <c r="DC36" s="40"/>
      <c r="DD36" s="30"/>
      <c r="DE36" s="41">
        <v>135.65373680165197</v>
      </c>
      <c r="DF36" s="28">
        <v>0.5</v>
      </c>
      <c r="DG36" s="41">
        <v>0.55000000000000004</v>
      </c>
      <c r="DH36" s="41">
        <v>0.35</v>
      </c>
      <c r="DI36" s="93">
        <v>38568742117</v>
      </c>
      <c r="DJ36" s="94">
        <v>10038568742114</v>
      </c>
      <c r="DK36" s="50"/>
      <c r="DL36" s="50"/>
      <c r="DM36" s="50"/>
      <c r="DN36" s="78">
        <v>3.68</v>
      </c>
      <c r="DO36" s="78">
        <v>7.83</v>
      </c>
      <c r="DP36" s="50"/>
      <c r="DQ36" s="198" t="s">
        <v>73</v>
      </c>
      <c r="DR36" s="198"/>
      <c r="DS36" s="198"/>
      <c r="DT36" s="198"/>
      <c r="DU36" s="198"/>
      <c r="DV36" s="61">
        <v>4.38</v>
      </c>
      <c r="DW36" s="61">
        <v>4.38</v>
      </c>
      <c r="DX36" s="61">
        <v>9.16</v>
      </c>
      <c r="DY36" s="62">
        <f t="shared" si="3"/>
        <v>0.10169508333333334</v>
      </c>
      <c r="DZ36" s="61">
        <f>1.8+0.1</f>
        <v>1.9000000000000001</v>
      </c>
      <c r="EA36" s="43" t="s">
        <v>61</v>
      </c>
      <c r="EB36" s="35">
        <v>1</v>
      </c>
      <c r="EC36" s="35">
        <v>99</v>
      </c>
      <c r="ED36" s="35">
        <v>4</v>
      </c>
      <c r="EE36" s="35">
        <f t="shared" si="4"/>
        <v>396</v>
      </c>
      <c r="EF36" s="35">
        <f t="shared" si="5"/>
        <v>802.40000000000009</v>
      </c>
      <c r="EG36" s="104" t="s">
        <v>63</v>
      </c>
      <c r="EH36" s="35" t="s">
        <v>62</v>
      </c>
      <c r="EI36" s="48"/>
      <c r="EJ36" s="48"/>
      <c r="EK36" s="48"/>
    </row>
    <row r="37" spans="1:141" s="1" customFormat="1" ht="15" customHeight="1" x14ac:dyDescent="0.25">
      <c r="A37" s="185">
        <v>42040</v>
      </c>
      <c r="B37" s="27" t="s">
        <v>1026</v>
      </c>
      <c r="C37" s="51" t="s">
        <v>64</v>
      </c>
      <c r="D37" s="51" t="s">
        <v>93</v>
      </c>
      <c r="E37" s="83" t="s">
        <v>392</v>
      </c>
      <c r="F37" s="49" t="s">
        <v>108</v>
      </c>
      <c r="G37" s="85" t="s">
        <v>1027</v>
      </c>
      <c r="H37" s="52" t="s">
        <v>395</v>
      </c>
      <c r="I37" s="85" t="s">
        <v>1028</v>
      </c>
      <c r="J37" s="52" t="s">
        <v>206</v>
      </c>
      <c r="K37" s="85" t="s">
        <v>1029</v>
      </c>
      <c r="L37" s="52" t="s">
        <v>784</v>
      </c>
      <c r="M37" s="85" t="s">
        <v>1030</v>
      </c>
      <c r="N37" s="52" t="s">
        <v>784</v>
      </c>
      <c r="O37" s="85" t="s">
        <v>1031</v>
      </c>
      <c r="P37" s="52" t="s">
        <v>94</v>
      </c>
      <c r="Q37" s="85" t="s">
        <v>1032</v>
      </c>
      <c r="R37" s="52" t="s">
        <v>94</v>
      </c>
      <c r="S37" s="85" t="s">
        <v>1033</v>
      </c>
      <c r="T37" s="52" t="s">
        <v>94</v>
      </c>
      <c r="U37" s="85" t="s">
        <v>1034</v>
      </c>
      <c r="V37" s="52" t="s">
        <v>94</v>
      </c>
      <c r="W37" s="85" t="s">
        <v>1035</v>
      </c>
      <c r="X37" s="52" t="s">
        <v>146</v>
      </c>
      <c r="Y37" s="85" t="s">
        <v>1036</v>
      </c>
      <c r="Z37" s="52" t="s">
        <v>108</v>
      </c>
      <c r="AA37" s="85" t="s">
        <v>1037</v>
      </c>
      <c r="AB37" s="52" t="s">
        <v>405</v>
      </c>
      <c r="AC37" s="85" t="s">
        <v>1038</v>
      </c>
      <c r="AD37" s="52"/>
      <c r="AE37" s="85"/>
      <c r="AF37" s="52"/>
      <c r="AG37" s="85"/>
      <c r="AH37" s="52"/>
      <c r="AI37" s="85"/>
      <c r="AJ37" s="52"/>
      <c r="AK37" s="85"/>
      <c r="AL37" s="52"/>
      <c r="AM37" s="85"/>
      <c r="AN37" s="52"/>
      <c r="AO37" s="85"/>
      <c r="AP37" s="52"/>
      <c r="AQ37" s="85"/>
      <c r="AR37" s="52"/>
      <c r="AS37" s="85"/>
      <c r="AT37" s="52"/>
      <c r="AU37" s="85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9"/>
      <c r="CK37" s="46"/>
      <c r="CL37" s="30"/>
      <c r="CM37" s="46"/>
      <c r="CN37" s="30"/>
      <c r="CO37" s="46"/>
      <c r="CP37" s="49"/>
      <c r="CQ37" s="30"/>
      <c r="CR37" s="40"/>
      <c r="CS37" s="40"/>
      <c r="CT37" s="40"/>
      <c r="CU37" s="40"/>
      <c r="CV37" s="40"/>
      <c r="CW37" s="40"/>
      <c r="CX37" s="40"/>
      <c r="CY37" s="29"/>
      <c r="CZ37" s="40"/>
      <c r="DA37" s="40"/>
      <c r="DB37" s="40"/>
      <c r="DC37" s="40"/>
      <c r="DD37" s="30"/>
      <c r="DE37" s="41">
        <v>108.17429976127323</v>
      </c>
      <c r="DF37" s="28">
        <v>1</v>
      </c>
      <c r="DG37" s="41">
        <v>1.25</v>
      </c>
      <c r="DH37" s="41">
        <v>0.85</v>
      </c>
      <c r="DI37" s="93">
        <v>38568742124</v>
      </c>
      <c r="DJ37" s="94">
        <v>10038568742121</v>
      </c>
      <c r="DK37" s="50"/>
      <c r="DL37" s="50"/>
      <c r="DM37" s="50"/>
      <c r="DN37" s="78">
        <v>3.66</v>
      </c>
      <c r="DO37" s="78">
        <v>18.5</v>
      </c>
      <c r="DP37" s="50"/>
      <c r="DQ37" s="198" t="s">
        <v>73</v>
      </c>
      <c r="DR37" s="198"/>
      <c r="DS37" s="198"/>
      <c r="DT37" s="198"/>
      <c r="DU37" s="198"/>
      <c r="DV37" s="61">
        <v>4.5</v>
      </c>
      <c r="DW37" s="61">
        <v>4.5</v>
      </c>
      <c r="DX37" s="61">
        <v>19</v>
      </c>
      <c r="DY37" s="62">
        <f t="shared" si="3"/>
        <v>0.22265625</v>
      </c>
      <c r="DZ37" s="61">
        <f>1.9+0.1</f>
        <v>2</v>
      </c>
      <c r="EA37" s="43" t="s">
        <v>61</v>
      </c>
      <c r="EB37" s="35">
        <v>1</v>
      </c>
      <c r="EC37" s="35">
        <v>80</v>
      </c>
      <c r="ED37" s="35">
        <v>2</v>
      </c>
      <c r="EE37" s="35">
        <f t="shared" si="4"/>
        <v>160</v>
      </c>
      <c r="EF37" s="35">
        <f t="shared" si="5"/>
        <v>370</v>
      </c>
      <c r="EG37" s="35" t="s">
        <v>63</v>
      </c>
      <c r="EH37" s="35" t="s">
        <v>62</v>
      </c>
      <c r="EI37" s="48"/>
      <c r="EJ37" s="48"/>
      <c r="EK37" s="48"/>
    </row>
    <row r="38" spans="1:141" s="1" customFormat="1" ht="15" customHeight="1" x14ac:dyDescent="0.25">
      <c r="A38" s="185">
        <v>42040</v>
      </c>
      <c r="B38" s="27" t="s">
        <v>1039</v>
      </c>
      <c r="C38" s="51" t="s">
        <v>64</v>
      </c>
      <c r="D38" s="51" t="s">
        <v>93</v>
      </c>
      <c r="E38" s="83" t="s">
        <v>392</v>
      </c>
      <c r="F38" s="49" t="s">
        <v>94</v>
      </c>
      <c r="G38" s="85" t="s">
        <v>1040</v>
      </c>
      <c r="H38" s="52" t="s">
        <v>94</v>
      </c>
      <c r="I38" s="85" t="s">
        <v>1041</v>
      </c>
      <c r="J38" s="52" t="s">
        <v>94</v>
      </c>
      <c r="K38" s="85" t="s">
        <v>1042</v>
      </c>
      <c r="L38" s="52" t="s">
        <v>94</v>
      </c>
      <c r="M38" s="85" t="s">
        <v>1043</v>
      </c>
      <c r="N38" s="52" t="s">
        <v>94</v>
      </c>
      <c r="O38" s="85" t="s">
        <v>1044</v>
      </c>
      <c r="P38" s="52" t="s">
        <v>146</v>
      </c>
      <c r="Q38" s="85" t="s">
        <v>1045</v>
      </c>
      <c r="R38" s="52" t="s">
        <v>94</v>
      </c>
      <c r="S38" s="85" t="s">
        <v>1046</v>
      </c>
      <c r="T38" s="52" t="s">
        <v>146</v>
      </c>
      <c r="U38" s="85" t="s">
        <v>1047</v>
      </c>
      <c r="V38" s="52"/>
      <c r="W38" s="85"/>
      <c r="X38" s="52"/>
      <c r="Y38" s="85"/>
      <c r="Z38" s="52"/>
      <c r="AA38" s="85"/>
      <c r="AB38" s="52"/>
      <c r="AC38" s="85"/>
      <c r="AD38" s="52"/>
      <c r="AE38" s="85"/>
      <c r="AF38" s="52"/>
      <c r="AG38" s="85"/>
      <c r="AH38" s="52"/>
      <c r="AI38" s="85"/>
      <c r="AJ38" s="52"/>
      <c r="AK38" s="85"/>
      <c r="AL38" s="52"/>
      <c r="AM38" s="85"/>
      <c r="AN38" s="52"/>
      <c r="AO38" s="85"/>
      <c r="AP38" s="52"/>
      <c r="AQ38" s="85"/>
      <c r="AR38" s="52"/>
      <c r="AS38" s="85"/>
      <c r="AT38" s="52"/>
      <c r="AU38" s="85"/>
      <c r="AV38" s="52"/>
      <c r="AW38" s="85"/>
      <c r="AX38" s="52"/>
      <c r="AY38" s="85"/>
      <c r="AZ38" s="52"/>
      <c r="BA38" s="85"/>
      <c r="BB38" s="52"/>
      <c r="BC38" s="85"/>
      <c r="BD38" s="52"/>
      <c r="BE38" s="85"/>
      <c r="BF38" s="52"/>
      <c r="BG38" s="85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9"/>
      <c r="CK38" s="46"/>
      <c r="CL38" s="30"/>
      <c r="CM38" s="46"/>
      <c r="CN38" s="49"/>
      <c r="CO38" s="46"/>
      <c r="CP38" s="49"/>
      <c r="CQ38" s="30"/>
      <c r="CR38" s="40"/>
      <c r="CS38" s="40"/>
      <c r="CT38" s="40"/>
      <c r="CU38" s="40"/>
      <c r="CV38" s="40"/>
      <c r="CW38" s="40"/>
      <c r="CX38" s="40"/>
      <c r="CY38" s="29"/>
      <c r="CZ38" s="40"/>
      <c r="DA38" s="40"/>
      <c r="DB38" s="40"/>
      <c r="DC38" s="40"/>
      <c r="DD38" s="30"/>
      <c r="DE38" s="41">
        <v>58.345093154439589</v>
      </c>
      <c r="DF38" s="28">
        <v>0.5</v>
      </c>
      <c r="DG38" s="41">
        <v>0.55000000000000004</v>
      </c>
      <c r="DH38" s="41">
        <v>0.35</v>
      </c>
      <c r="DI38" s="93">
        <v>38568740953</v>
      </c>
      <c r="DJ38" s="94">
        <v>10038568740950</v>
      </c>
      <c r="DK38" s="50"/>
      <c r="DL38" s="50"/>
      <c r="DM38" s="50"/>
      <c r="DN38" s="78">
        <v>2.2200000000000002</v>
      </c>
      <c r="DO38" s="78">
        <v>4.6500000000000004</v>
      </c>
      <c r="DP38" s="50"/>
      <c r="DQ38" s="198" t="s">
        <v>73</v>
      </c>
      <c r="DR38" s="198"/>
      <c r="DS38" s="198"/>
      <c r="DT38" s="198"/>
      <c r="DU38" s="198"/>
      <c r="DV38" s="61">
        <v>2.5</v>
      </c>
      <c r="DW38" s="61">
        <v>2.5</v>
      </c>
      <c r="DX38" s="61">
        <v>6</v>
      </c>
      <c r="DY38" s="62">
        <f t="shared" si="3"/>
        <v>2.1701388888888888E-2</v>
      </c>
      <c r="DZ38" s="61">
        <f>0.5+0.1</f>
        <v>0.6</v>
      </c>
      <c r="EA38" s="43" t="s">
        <v>61</v>
      </c>
      <c r="EB38" s="35">
        <v>1</v>
      </c>
      <c r="EC38" s="35">
        <v>357</v>
      </c>
      <c r="ED38" s="35">
        <v>7</v>
      </c>
      <c r="EE38" s="35">
        <f t="shared" si="4"/>
        <v>2499</v>
      </c>
      <c r="EF38" s="35">
        <f t="shared" si="5"/>
        <v>1549.3999999999999</v>
      </c>
      <c r="EG38" s="104" t="s">
        <v>63</v>
      </c>
      <c r="EH38" s="35" t="s">
        <v>62</v>
      </c>
      <c r="EI38" s="48"/>
      <c r="EJ38" s="48"/>
      <c r="EK38" s="48"/>
    </row>
    <row r="39" spans="1:141" s="1" customFormat="1" ht="15" customHeight="1" x14ac:dyDescent="0.25">
      <c r="A39" s="185">
        <v>42040</v>
      </c>
      <c r="B39" s="27" t="s">
        <v>1048</v>
      </c>
      <c r="C39" s="51" t="s">
        <v>64</v>
      </c>
      <c r="D39" s="51" t="s">
        <v>93</v>
      </c>
      <c r="E39" s="83" t="s">
        <v>392</v>
      </c>
      <c r="F39" s="49" t="s">
        <v>146</v>
      </c>
      <c r="G39" s="85" t="s">
        <v>1049</v>
      </c>
      <c r="H39" s="52" t="s">
        <v>519</v>
      </c>
      <c r="I39" s="85" t="s">
        <v>1050</v>
      </c>
      <c r="J39" s="52" t="s">
        <v>146</v>
      </c>
      <c r="K39" s="85" t="s">
        <v>1051</v>
      </c>
      <c r="L39" s="52" t="s">
        <v>108</v>
      </c>
      <c r="M39" s="85" t="s">
        <v>1052</v>
      </c>
      <c r="N39" s="52" t="s">
        <v>108</v>
      </c>
      <c r="O39" s="85" t="s">
        <v>1053</v>
      </c>
      <c r="P39" s="52" t="s">
        <v>534</v>
      </c>
      <c r="Q39" s="85" t="s">
        <v>1054</v>
      </c>
      <c r="R39" s="52" t="s">
        <v>379</v>
      </c>
      <c r="S39" s="85" t="s">
        <v>1055</v>
      </c>
      <c r="T39" s="52" t="s">
        <v>405</v>
      </c>
      <c r="U39" s="85" t="s">
        <v>1056</v>
      </c>
      <c r="V39" s="52" t="s">
        <v>117</v>
      </c>
      <c r="W39" s="85" t="s">
        <v>1057</v>
      </c>
      <c r="X39" s="52" t="s">
        <v>157</v>
      </c>
      <c r="Y39" s="85" t="s">
        <v>1058</v>
      </c>
      <c r="Z39" s="52"/>
      <c r="AA39" s="85"/>
      <c r="AB39" s="52"/>
      <c r="AC39" s="85"/>
      <c r="AD39" s="52"/>
      <c r="AE39" s="85"/>
      <c r="AF39" s="52"/>
      <c r="AG39" s="85"/>
      <c r="AH39" s="52"/>
      <c r="AI39" s="85"/>
      <c r="AJ39" s="52"/>
      <c r="AK39" s="85"/>
      <c r="AL39" s="52"/>
      <c r="AM39" s="85"/>
      <c r="AN39" s="52"/>
      <c r="AO39" s="85"/>
      <c r="AP39" s="52"/>
      <c r="AQ39" s="85"/>
      <c r="AR39" s="52"/>
      <c r="AS39" s="85"/>
      <c r="AT39" s="52"/>
      <c r="AU39" s="85"/>
      <c r="AV39" s="52"/>
      <c r="AW39" s="85"/>
      <c r="AX39" s="52"/>
      <c r="AY39" s="85"/>
      <c r="AZ39" s="52"/>
      <c r="BA39" s="85"/>
      <c r="BB39" s="52"/>
      <c r="BC39" s="85"/>
      <c r="BD39" s="52"/>
      <c r="BE39" s="85"/>
      <c r="BF39" s="52"/>
      <c r="BG39" s="85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9" t="s">
        <v>1059</v>
      </c>
      <c r="CK39" s="46"/>
      <c r="CL39" s="30"/>
      <c r="CM39" s="46"/>
      <c r="CN39" s="49"/>
      <c r="CO39" s="46"/>
      <c r="CP39" s="49"/>
      <c r="CQ39" s="30"/>
      <c r="CR39" s="40"/>
      <c r="CS39" s="40"/>
      <c r="CT39" s="40"/>
      <c r="CU39" s="40"/>
      <c r="CV39" s="40"/>
      <c r="CW39" s="40"/>
      <c r="CX39" s="40"/>
      <c r="CY39" s="29"/>
      <c r="CZ39" s="40"/>
      <c r="DA39" s="40"/>
      <c r="DB39" s="40"/>
      <c r="DC39" s="40"/>
      <c r="DD39" s="30"/>
      <c r="DE39" s="41">
        <v>43.481318309144022</v>
      </c>
      <c r="DF39" s="28">
        <v>0.5</v>
      </c>
      <c r="DG39" s="41">
        <v>0.55000000000000004</v>
      </c>
      <c r="DH39" s="41">
        <v>0.35</v>
      </c>
      <c r="DI39" s="93">
        <v>38568740960</v>
      </c>
      <c r="DJ39" s="94">
        <v>10038568740967</v>
      </c>
      <c r="DK39" s="50"/>
      <c r="DL39" s="50"/>
      <c r="DM39" s="50"/>
      <c r="DN39" s="78">
        <v>1.85</v>
      </c>
      <c r="DO39" s="78">
        <v>6.77</v>
      </c>
      <c r="DP39" s="50"/>
      <c r="DQ39" s="198" t="s">
        <v>73</v>
      </c>
      <c r="DR39" s="198"/>
      <c r="DS39" s="198"/>
      <c r="DT39" s="198"/>
      <c r="DU39" s="198"/>
      <c r="DV39" s="61">
        <v>2.5</v>
      </c>
      <c r="DW39" s="61">
        <v>2.5</v>
      </c>
      <c r="DX39" s="61">
        <v>9</v>
      </c>
      <c r="DY39" s="62">
        <f t="shared" si="3"/>
        <v>3.2552083333333336E-2</v>
      </c>
      <c r="DZ39" s="61">
        <f>0.7+0.1</f>
        <v>0.79999999999999993</v>
      </c>
      <c r="EA39" s="43" t="s">
        <v>61</v>
      </c>
      <c r="EB39" s="35">
        <v>1</v>
      </c>
      <c r="EC39" s="35">
        <v>357</v>
      </c>
      <c r="ED39" s="35">
        <v>4</v>
      </c>
      <c r="EE39" s="35">
        <f t="shared" si="4"/>
        <v>1428</v>
      </c>
      <c r="EF39" s="35">
        <f t="shared" si="5"/>
        <v>1192.3999999999999</v>
      </c>
      <c r="EG39" s="104" t="s">
        <v>63</v>
      </c>
      <c r="EH39" s="35" t="s">
        <v>62</v>
      </c>
      <c r="EI39" s="48"/>
      <c r="EJ39" s="48"/>
      <c r="EK39" s="48"/>
    </row>
    <row r="40" spans="1:141" s="1" customFormat="1" ht="15" customHeight="1" x14ac:dyDescent="0.25">
      <c r="A40" s="185">
        <v>42040</v>
      </c>
      <c r="B40" s="27" t="s">
        <v>1060</v>
      </c>
      <c r="C40" s="51" t="s">
        <v>64</v>
      </c>
      <c r="D40" s="51" t="s">
        <v>93</v>
      </c>
      <c r="E40" s="83" t="s">
        <v>392</v>
      </c>
      <c r="F40" s="49" t="s">
        <v>106</v>
      </c>
      <c r="G40" s="85" t="s">
        <v>1061</v>
      </c>
      <c r="H40" s="52" t="s">
        <v>206</v>
      </c>
      <c r="I40" s="85" t="s">
        <v>1062</v>
      </c>
      <c r="J40" s="52" t="s">
        <v>206</v>
      </c>
      <c r="K40" s="85" t="s">
        <v>1063</v>
      </c>
      <c r="L40" s="52" t="s">
        <v>142</v>
      </c>
      <c r="M40" s="85" t="s">
        <v>1064</v>
      </c>
      <c r="N40" s="52" t="s">
        <v>142</v>
      </c>
      <c r="O40" s="85" t="s">
        <v>1065</v>
      </c>
      <c r="P40" s="52" t="s">
        <v>146</v>
      </c>
      <c r="Q40" s="85" t="s">
        <v>1066</v>
      </c>
      <c r="R40" s="52" t="s">
        <v>108</v>
      </c>
      <c r="S40" s="85" t="s">
        <v>1067</v>
      </c>
      <c r="T40" s="52" t="s">
        <v>108</v>
      </c>
      <c r="U40" s="85" t="s">
        <v>1068</v>
      </c>
      <c r="V40" s="52" t="s">
        <v>108</v>
      </c>
      <c r="W40" s="85" t="s">
        <v>1069</v>
      </c>
      <c r="X40" s="52" t="s">
        <v>108</v>
      </c>
      <c r="Y40" s="85" t="s">
        <v>1070</v>
      </c>
      <c r="Z40" s="52" t="s">
        <v>108</v>
      </c>
      <c r="AA40" s="85" t="s">
        <v>1071</v>
      </c>
      <c r="AB40" s="52" t="s">
        <v>405</v>
      </c>
      <c r="AC40" s="85" t="s">
        <v>1072</v>
      </c>
      <c r="AD40" s="52" t="s">
        <v>151</v>
      </c>
      <c r="AE40" s="85" t="s">
        <v>1073</v>
      </c>
      <c r="AF40" s="52" t="s">
        <v>151</v>
      </c>
      <c r="AG40" s="85" t="s">
        <v>1074</v>
      </c>
      <c r="AH40" s="52" t="s">
        <v>153</v>
      </c>
      <c r="AI40" s="85" t="s">
        <v>1075</v>
      </c>
      <c r="AJ40" s="52" t="s">
        <v>176</v>
      </c>
      <c r="AK40" s="85" t="s">
        <v>1076</v>
      </c>
      <c r="AL40" s="52" t="s">
        <v>692</v>
      </c>
      <c r="AM40" s="85" t="s">
        <v>1077</v>
      </c>
      <c r="AN40" s="52"/>
      <c r="AO40" s="85"/>
      <c r="AP40" s="52"/>
      <c r="AQ40" s="85"/>
      <c r="AR40" s="52"/>
      <c r="AS40" s="85"/>
      <c r="AT40" s="52"/>
      <c r="AU40" s="85"/>
      <c r="AV40" s="52"/>
      <c r="AW40" s="85"/>
      <c r="AX40" s="52"/>
      <c r="AY40" s="85"/>
      <c r="AZ40" s="52"/>
      <c r="BA40" s="85"/>
      <c r="BB40" s="52"/>
      <c r="BC40" s="85"/>
      <c r="BD40" s="52"/>
      <c r="BE40" s="85"/>
      <c r="BF40" s="52"/>
      <c r="BG40" s="85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9" t="s">
        <v>1078</v>
      </c>
      <c r="CK40" s="46"/>
      <c r="CL40" s="30"/>
      <c r="CM40" s="46"/>
      <c r="CN40" s="49"/>
      <c r="CO40" s="46"/>
      <c r="CP40" s="49" t="s">
        <v>1079</v>
      </c>
      <c r="CQ40" s="30"/>
      <c r="CR40" s="40"/>
      <c r="CS40" s="40"/>
      <c r="CT40" s="40"/>
      <c r="CU40" s="40"/>
      <c r="CV40" s="40"/>
      <c r="CW40" s="40"/>
      <c r="CX40" s="40"/>
      <c r="CY40" s="29"/>
      <c r="CZ40" s="40"/>
      <c r="DA40" s="40"/>
      <c r="DB40" s="40"/>
      <c r="DC40" s="40"/>
      <c r="DD40" s="30"/>
      <c r="DE40" s="41">
        <v>93.100317137983026</v>
      </c>
      <c r="DF40" s="28">
        <v>1</v>
      </c>
      <c r="DG40" s="41">
        <v>1.25</v>
      </c>
      <c r="DH40" s="41">
        <v>0.85</v>
      </c>
      <c r="DI40" s="93">
        <v>38568740977</v>
      </c>
      <c r="DJ40" s="94">
        <v>10038568740974</v>
      </c>
      <c r="DK40" s="50"/>
      <c r="DL40" s="50"/>
      <c r="DM40" s="50"/>
      <c r="DN40" s="78">
        <v>4.96</v>
      </c>
      <c r="DO40" s="78">
        <v>18.899999999999999</v>
      </c>
      <c r="DP40" s="50"/>
      <c r="DQ40" s="198" t="s">
        <v>73</v>
      </c>
      <c r="DR40" s="198"/>
      <c r="DS40" s="198"/>
      <c r="DT40" s="198"/>
      <c r="DU40" s="198"/>
      <c r="DV40" s="61">
        <v>5.5</v>
      </c>
      <c r="DW40" s="61">
        <v>5.5</v>
      </c>
      <c r="DX40" s="61">
        <v>19.88</v>
      </c>
      <c r="DY40" s="62">
        <f t="shared" si="3"/>
        <v>0.34801504629629626</v>
      </c>
      <c r="DZ40" s="61">
        <f>3.7+0.1</f>
        <v>3.8000000000000003</v>
      </c>
      <c r="EA40" s="43" t="s">
        <v>61</v>
      </c>
      <c r="EB40" s="35">
        <v>1</v>
      </c>
      <c r="EC40" s="35">
        <v>56</v>
      </c>
      <c r="ED40" s="35">
        <v>2</v>
      </c>
      <c r="EE40" s="35">
        <f t="shared" si="4"/>
        <v>112</v>
      </c>
      <c r="EF40" s="35">
        <f t="shared" si="5"/>
        <v>475.6</v>
      </c>
      <c r="EG40" s="104" t="s">
        <v>63</v>
      </c>
      <c r="EH40" s="35" t="s">
        <v>62</v>
      </c>
      <c r="EI40" s="48"/>
      <c r="EJ40" s="48"/>
      <c r="EK40" s="48"/>
    </row>
    <row r="41" spans="1:141" s="1" customFormat="1" ht="15" customHeight="1" x14ac:dyDescent="0.25">
      <c r="A41" s="185">
        <v>42040</v>
      </c>
      <c r="B41" s="27" t="s">
        <v>1080</v>
      </c>
      <c r="C41" s="51" t="s">
        <v>64</v>
      </c>
      <c r="D41" s="51" t="s">
        <v>93</v>
      </c>
      <c r="E41" s="83" t="s">
        <v>392</v>
      </c>
      <c r="F41" s="49" t="s">
        <v>108</v>
      </c>
      <c r="G41" s="85" t="s">
        <v>1081</v>
      </c>
      <c r="H41" s="52" t="s">
        <v>206</v>
      </c>
      <c r="I41" s="85" t="s">
        <v>1082</v>
      </c>
      <c r="J41" s="52" t="s">
        <v>439</v>
      </c>
      <c r="K41" s="85" t="s">
        <v>1083</v>
      </c>
      <c r="L41" s="52" t="s">
        <v>439</v>
      </c>
      <c r="M41" s="85" t="s">
        <v>1084</v>
      </c>
      <c r="N41" s="52" t="s">
        <v>94</v>
      </c>
      <c r="O41" s="85" t="s">
        <v>1085</v>
      </c>
      <c r="P41" s="52" t="s">
        <v>94</v>
      </c>
      <c r="Q41" s="85" t="s">
        <v>1086</v>
      </c>
      <c r="R41" s="52" t="s">
        <v>94</v>
      </c>
      <c r="S41" s="85" t="s">
        <v>1087</v>
      </c>
      <c r="T41" s="52" t="s">
        <v>94</v>
      </c>
      <c r="U41" s="85" t="s">
        <v>1088</v>
      </c>
      <c r="V41" s="52" t="s">
        <v>165</v>
      </c>
      <c r="W41" s="85" t="s">
        <v>1089</v>
      </c>
      <c r="X41" s="52" t="s">
        <v>146</v>
      </c>
      <c r="Y41" s="85" t="s">
        <v>1090</v>
      </c>
      <c r="Z41" s="52" t="s">
        <v>106</v>
      </c>
      <c r="AA41" s="85" t="s">
        <v>1091</v>
      </c>
      <c r="AB41" s="49" t="s">
        <v>108</v>
      </c>
      <c r="AC41" s="85" t="s">
        <v>1092</v>
      </c>
      <c r="AD41" s="52" t="s">
        <v>108</v>
      </c>
      <c r="AE41" s="85" t="s">
        <v>1093</v>
      </c>
      <c r="AF41" s="52" t="s">
        <v>108</v>
      </c>
      <c r="AG41" s="85" t="s">
        <v>1094</v>
      </c>
      <c r="AH41" s="52" t="s">
        <v>108</v>
      </c>
      <c r="AI41" s="85" t="s">
        <v>1095</v>
      </c>
      <c r="AJ41" s="52" t="s">
        <v>108</v>
      </c>
      <c r="AK41" s="85" t="s">
        <v>1096</v>
      </c>
      <c r="AL41" s="52" t="s">
        <v>108</v>
      </c>
      <c r="AM41" s="85" t="s">
        <v>1097</v>
      </c>
      <c r="AN41" s="52" t="s">
        <v>108</v>
      </c>
      <c r="AO41" s="85" t="s">
        <v>1083</v>
      </c>
      <c r="AP41" s="52" t="s">
        <v>108</v>
      </c>
      <c r="AQ41" s="85" t="s">
        <v>1084</v>
      </c>
      <c r="AR41" s="52" t="s">
        <v>108</v>
      </c>
      <c r="AS41" s="85" t="s">
        <v>1098</v>
      </c>
      <c r="AT41" s="52" t="s">
        <v>108</v>
      </c>
      <c r="AU41" s="85" t="s">
        <v>1099</v>
      </c>
      <c r="AV41" s="52" t="s">
        <v>108</v>
      </c>
      <c r="AW41" s="85" t="s">
        <v>1100</v>
      </c>
      <c r="AX41" s="52" t="s">
        <v>108</v>
      </c>
      <c r="AY41" s="85" t="s">
        <v>1101</v>
      </c>
      <c r="AZ41" s="52" t="s">
        <v>403</v>
      </c>
      <c r="BA41" s="85" t="s">
        <v>1102</v>
      </c>
      <c r="BB41" s="52" t="s">
        <v>174</v>
      </c>
      <c r="BC41" s="85" t="s">
        <v>1103</v>
      </c>
      <c r="BD41" s="52" t="s">
        <v>405</v>
      </c>
      <c r="BE41" s="85" t="s">
        <v>1104</v>
      </c>
      <c r="BF41" s="52" t="s">
        <v>176</v>
      </c>
      <c r="BG41" s="85" t="s">
        <v>1105</v>
      </c>
      <c r="BH41" s="52" t="s">
        <v>157</v>
      </c>
      <c r="BI41" s="85" t="s">
        <v>1106</v>
      </c>
      <c r="BJ41" s="52"/>
      <c r="BK41" s="85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9" t="s">
        <v>1107</v>
      </c>
      <c r="CK41" s="46"/>
      <c r="CL41" s="30"/>
      <c r="CM41" s="46"/>
      <c r="CN41" s="49" t="s">
        <v>1108</v>
      </c>
      <c r="CO41" s="46"/>
      <c r="CP41" s="49" t="s">
        <v>1109</v>
      </c>
      <c r="CQ41" s="30"/>
      <c r="CR41" s="40"/>
      <c r="CS41" s="40"/>
      <c r="CT41" s="40"/>
      <c r="CU41" s="40"/>
      <c r="CV41" s="40"/>
      <c r="CW41" s="40"/>
      <c r="CX41" s="40"/>
      <c r="CY41" s="29"/>
      <c r="CZ41" s="40"/>
      <c r="DA41" s="40"/>
      <c r="DB41" s="40"/>
      <c r="DC41" s="40"/>
      <c r="DD41" s="30"/>
      <c r="DE41" s="41">
        <v>85.853833293299289</v>
      </c>
      <c r="DF41" s="28">
        <v>0.5</v>
      </c>
      <c r="DG41" s="41">
        <v>0.55000000000000004</v>
      </c>
      <c r="DH41" s="41">
        <v>0.35</v>
      </c>
      <c r="DI41" s="93">
        <v>38568740984</v>
      </c>
      <c r="DJ41" s="94">
        <v>10038568740981</v>
      </c>
      <c r="DK41" s="50"/>
      <c r="DL41" s="50"/>
      <c r="DM41" s="50"/>
      <c r="DN41" s="78">
        <v>2.9</v>
      </c>
      <c r="DO41" s="78">
        <v>3.9</v>
      </c>
      <c r="DP41" s="50"/>
      <c r="DQ41" s="198" t="s">
        <v>73</v>
      </c>
      <c r="DR41" s="198"/>
      <c r="DS41" s="198"/>
      <c r="DT41" s="198"/>
      <c r="DU41" s="198"/>
      <c r="DV41" s="61">
        <v>3.75</v>
      </c>
      <c r="DW41" s="61">
        <v>3.75</v>
      </c>
      <c r="DX41" s="61">
        <v>5.3</v>
      </c>
      <c r="DY41" s="62">
        <f t="shared" si="3"/>
        <v>4.3131510416666664E-2</v>
      </c>
      <c r="DZ41" s="61">
        <f>0.4+0.1</f>
        <v>0.5</v>
      </c>
      <c r="EA41" s="43" t="s">
        <v>61</v>
      </c>
      <c r="EB41" s="35">
        <v>1</v>
      </c>
      <c r="EC41" s="35">
        <v>120</v>
      </c>
      <c r="ED41" s="35">
        <v>8</v>
      </c>
      <c r="EE41" s="35">
        <f t="shared" si="4"/>
        <v>960</v>
      </c>
      <c r="EF41" s="35">
        <f t="shared" si="5"/>
        <v>530</v>
      </c>
      <c r="EG41" s="35" t="s">
        <v>63</v>
      </c>
      <c r="EH41" s="35" t="s">
        <v>62</v>
      </c>
      <c r="EI41" s="48"/>
      <c r="EJ41" s="48"/>
      <c r="EK41" s="48"/>
    </row>
    <row r="42" spans="1:141" s="1" customFormat="1" ht="15" customHeight="1" x14ac:dyDescent="0.25">
      <c r="A42" s="185">
        <v>42040</v>
      </c>
      <c r="B42" s="27" t="s">
        <v>1110</v>
      </c>
      <c r="C42" s="51" t="s">
        <v>64</v>
      </c>
      <c r="D42" s="51" t="s">
        <v>93</v>
      </c>
      <c r="E42" s="83" t="s">
        <v>392</v>
      </c>
      <c r="F42" s="49" t="s">
        <v>113</v>
      </c>
      <c r="G42" s="85" t="s">
        <v>1111</v>
      </c>
      <c r="H42" s="52" t="s">
        <v>206</v>
      </c>
      <c r="I42" s="85" t="s">
        <v>1112</v>
      </c>
      <c r="J42" s="52" t="s">
        <v>519</v>
      </c>
      <c r="K42" s="85" t="s">
        <v>1113</v>
      </c>
      <c r="L42" s="52" t="s">
        <v>519</v>
      </c>
      <c r="M42" s="85" t="s">
        <v>1114</v>
      </c>
      <c r="N42" s="52" t="s">
        <v>519</v>
      </c>
      <c r="O42" s="85" t="s">
        <v>1115</v>
      </c>
      <c r="P42" s="52" t="s">
        <v>519</v>
      </c>
      <c r="Q42" s="85" t="s">
        <v>1116</v>
      </c>
      <c r="R42" s="52" t="s">
        <v>94</v>
      </c>
      <c r="S42" s="85" t="s">
        <v>1117</v>
      </c>
      <c r="T42" s="52" t="s">
        <v>94</v>
      </c>
      <c r="U42" s="85" t="s">
        <v>1118</v>
      </c>
      <c r="V42" s="52" t="s">
        <v>94</v>
      </c>
      <c r="W42" s="85" t="s">
        <v>1119</v>
      </c>
      <c r="X42" s="52" t="s">
        <v>94</v>
      </c>
      <c r="Y42" s="85" t="s">
        <v>1120</v>
      </c>
      <c r="Z42" s="52" t="s">
        <v>94</v>
      </c>
      <c r="AA42" s="85" t="s">
        <v>1121</v>
      </c>
      <c r="AB42" s="52" t="s">
        <v>94</v>
      </c>
      <c r="AC42" s="85" t="s">
        <v>1122</v>
      </c>
      <c r="AD42" s="52" t="s">
        <v>94</v>
      </c>
      <c r="AE42" s="85" t="s">
        <v>1123</v>
      </c>
      <c r="AF42" s="52" t="s">
        <v>165</v>
      </c>
      <c r="AG42" s="85" t="s">
        <v>1124</v>
      </c>
      <c r="AH42" s="52" t="s">
        <v>113</v>
      </c>
      <c r="AI42" s="85" t="s">
        <v>1125</v>
      </c>
      <c r="AJ42" s="52" t="s">
        <v>146</v>
      </c>
      <c r="AK42" s="85" t="s">
        <v>1126</v>
      </c>
      <c r="AL42" s="52" t="s">
        <v>315</v>
      </c>
      <c r="AM42" s="85" t="s">
        <v>1127</v>
      </c>
      <c r="AN42" s="52" t="s">
        <v>315</v>
      </c>
      <c r="AO42" s="85" t="s">
        <v>1128</v>
      </c>
      <c r="AP42" s="52" t="s">
        <v>108</v>
      </c>
      <c r="AQ42" s="85" t="s">
        <v>1129</v>
      </c>
      <c r="AR42" s="52" t="s">
        <v>108</v>
      </c>
      <c r="AS42" s="85" t="s">
        <v>1130</v>
      </c>
      <c r="AT42" s="52" t="s">
        <v>189</v>
      </c>
      <c r="AU42" s="85" t="s">
        <v>1131</v>
      </c>
      <c r="AV42" s="52" t="s">
        <v>379</v>
      </c>
      <c r="AW42" s="85" t="s">
        <v>1132</v>
      </c>
      <c r="AX42" s="52" t="s">
        <v>405</v>
      </c>
      <c r="AY42" s="85" t="s">
        <v>1133</v>
      </c>
      <c r="AZ42" s="52" t="s">
        <v>117</v>
      </c>
      <c r="BA42" s="85" t="s">
        <v>1134</v>
      </c>
      <c r="BB42" s="52" t="s">
        <v>94</v>
      </c>
      <c r="BC42" s="85" t="s">
        <v>1135</v>
      </c>
      <c r="BD42" s="52" t="s">
        <v>94</v>
      </c>
      <c r="BE42" s="85" t="s">
        <v>1136</v>
      </c>
      <c r="BF42" s="52" t="s">
        <v>94</v>
      </c>
      <c r="BG42" s="85" t="s">
        <v>1137</v>
      </c>
      <c r="BH42" s="52" t="s">
        <v>94</v>
      </c>
      <c r="BI42" s="85" t="s">
        <v>1138</v>
      </c>
      <c r="BJ42" s="52" t="s">
        <v>94</v>
      </c>
      <c r="BK42" s="85" t="s">
        <v>1139</v>
      </c>
      <c r="BL42" s="52" t="s">
        <v>146</v>
      </c>
      <c r="BM42" s="85" t="s">
        <v>1140</v>
      </c>
      <c r="BN42" s="52" t="s">
        <v>108</v>
      </c>
      <c r="BO42" s="85" t="s">
        <v>1141</v>
      </c>
      <c r="BP42" s="52" t="s">
        <v>189</v>
      </c>
      <c r="BQ42" s="85" t="s">
        <v>1142</v>
      </c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9" t="s">
        <v>1143</v>
      </c>
      <c r="CK42" s="46"/>
      <c r="CL42" s="30"/>
      <c r="CM42" s="46"/>
      <c r="CN42" s="49"/>
      <c r="CO42" s="46"/>
      <c r="CP42" s="49"/>
      <c r="CQ42" s="30"/>
      <c r="CR42" s="40"/>
      <c r="CS42" s="40"/>
      <c r="CT42" s="40"/>
      <c r="CU42" s="40"/>
      <c r="CV42" s="40"/>
      <c r="CW42" s="40"/>
      <c r="CX42" s="40"/>
      <c r="CY42" s="29"/>
      <c r="CZ42" s="40"/>
      <c r="DA42" s="40"/>
      <c r="DB42" s="40"/>
      <c r="DC42" s="40"/>
      <c r="DD42" s="49" t="s">
        <v>1144</v>
      </c>
      <c r="DE42" s="41">
        <v>179.07451546682222</v>
      </c>
      <c r="DF42" s="28">
        <v>0.5</v>
      </c>
      <c r="DG42" s="41">
        <v>0.55000000000000004</v>
      </c>
      <c r="DH42" s="41">
        <v>0.35</v>
      </c>
      <c r="DI42" s="93">
        <v>38568740991</v>
      </c>
      <c r="DJ42" s="94">
        <v>10038568740998</v>
      </c>
      <c r="DK42" s="50"/>
      <c r="DL42" s="50"/>
      <c r="DM42" s="50"/>
      <c r="DN42" s="78">
        <v>3.72</v>
      </c>
      <c r="DO42" s="78">
        <v>7.64</v>
      </c>
      <c r="DP42" s="50"/>
      <c r="DQ42" s="198" t="s">
        <v>73</v>
      </c>
      <c r="DR42" s="198"/>
      <c r="DS42" s="198"/>
      <c r="DT42" s="198"/>
      <c r="DU42" s="198"/>
      <c r="DV42" s="61">
        <v>4.38</v>
      </c>
      <c r="DW42" s="61">
        <v>4.38</v>
      </c>
      <c r="DX42" s="61">
        <v>9.16</v>
      </c>
      <c r="DY42" s="62">
        <f t="shared" si="3"/>
        <v>0.10169508333333334</v>
      </c>
      <c r="DZ42" s="61">
        <f>1.8+0.1</f>
        <v>1.9000000000000001</v>
      </c>
      <c r="EA42" s="43" t="s">
        <v>61</v>
      </c>
      <c r="EB42" s="35">
        <v>1</v>
      </c>
      <c r="EC42" s="35">
        <v>99</v>
      </c>
      <c r="ED42" s="35">
        <v>4</v>
      </c>
      <c r="EE42" s="35">
        <f t="shared" si="4"/>
        <v>396</v>
      </c>
      <c r="EF42" s="35">
        <f t="shared" si="5"/>
        <v>802.40000000000009</v>
      </c>
      <c r="EG42" s="104" t="s">
        <v>63</v>
      </c>
      <c r="EH42" s="35" t="s">
        <v>62</v>
      </c>
      <c r="EI42" s="48"/>
      <c r="EJ42" s="48"/>
      <c r="EK42" s="48"/>
    </row>
    <row r="43" spans="1:141" s="1" customFormat="1" ht="15" customHeight="1" x14ac:dyDescent="0.25">
      <c r="A43" s="185">
        <v>42040</v>
      </c>
      <c r="B43" s="27" t="s">
        <v>1145</v>
      </c>
      <c r="C43" s="51" t="s">
        <v>64</v>
      </c>
      <c r="D43" s="51" t="s">
        <v>93</v>
      </c>
      <c r="E43" s="83" t="s">
        <v>392</v>
      </c>
      <c r="F43" s="49" t="s">
        <v>113</v>
      </c>
      <c r="G43" s="85" t="s">
        <v>1146</v>
      </c>
      <c r="H43" s="52" t="s">
        <v>519</v>
      </c>
      <c r="I43" s="85" t="s">
        <v>1147</v>
      </c>
      <c r="J43" s="52" t="s">
        <v>519</v>
      </c>
      <c r="K43" s="85" t="s">
        <v>1148</v>
      </c>
      <c r="L43" s="52" t="s">
        <v>94</v>
      </c>
      <c r="M43" s="85" t="s">
        <v>1149</v>
      </c>
      <c r="N43" s="52" t="s">
        <v>94</v>
      </c>
      <c r="O43" s="85" t="s">
        <v>1150</v>
      </c>
      <c r="P43" s="52" t="s">
        <v>94</v>
      </c>
      <c r="Q43" s="85" t="s">
        <v>1151</v>
      </c>
      <c r="R43" s="52" t="s">
        <v>165</v>
      </c>
      <c r="S43" s="85" t="s">
        <v>1152</v>
      </c>
      <c r="T43" s="52" t="s">
        <v>113</v>
      </c>
      <c r="U43" s="85" t="s">
        <v>1153</v>
      </c>
      <c r="V43" s="52" t="s">
        <v>146</v>
      </c>
      <c r="W43" s="85" t="s">
        <v>1154</v>
      </c>
      <c r="X43" s="52" t="s">
        <v>146</v>
      </c>
      <c r="Y43" s="85" t="s">
        <v>1155</v>
      </c>
      <c r="Z43" s="52" t="s">
        <v>146</v>
      </c>
      <c r="AA43" s="85" t="s">
        <v>1156</v>
      </c>
      <c r="AB43" s="52" t="s">
        <v>108</v>
      </c>
      <c r="AC43" s="85" t="s">
        <v>1157</v>
      </c>
      <c r="AD43" s="52" t="s">
        <v>108</v>
      </c>
      <c r="AE43" s="85" t="s">
        <v>1158</v>
      </c>
      <c r="AF43" s="52" t="s">
        <v>108</v>
      </c>
      <c r="AG43" s="85" t="s">
        <v>1159</v>
      </c>
      <c r="AH43" s="52" t="s">
        <v>534</v>
      </c>
      <c r="AI43" s="85" t="s">
        <v>1160</v>
      </c>
      <c r="AJ43" s="52" t="s">
        <v>379</v>
      </c>
      <c r="AK43" s="85" t="s">
        <v>1161</v>
      </c>
      <c r="AL43" s="52" t="s">
        <v>110</v>
      </c>
      <c r="AM43" s="85" t="s">
        <v>1162</v>
      </c>
      <c r="AN43" s="52" t="s">
        <v>405</v>
      </c>
      <c r="AO43" s="85" t="s">
        <v>1163</v>
      </c>
      <c r="AP43" s="52" t="s">
        <v>117</v>
      </c>
      <c r="AQ43" s="85" t="s">
        <v>1164</v>
      </c>
      <c r="AR43" s="52"/>
      <c r="AS43" s="49"/>
      <c r="AT43" s="52"/>
      <c r="AU43" s="49"/>
      <c r="AV43" s="52"/>
      <c r="AW43" s="49"/>
      <c r="AX43" s="52"/>
      <c r="AY43" s="49"/>
      <c r="AZ43" s="52"/>
      <c r="BA43" s="49"/>
      <c r="BB43" s="52"/>
      <c r="BC43" s="49"/>
      <c r="BD43" s="52"/>
      <c r="BE43" s="49"/>
      <c r="BF43" s="52"/>
      <c r="BG43" s="49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9"/>
      <c r="CK43" s="46"/>
      <c r="CL43" s="30"/>
      <c r="CM43" s="46"/>
      <c r="CN43" s="49"/>
      <c r="CO43" s="46"/>
      <c r="CP43" s="49"/>
      <c r="CQ43" s="30"/>
      <c r="CR43" s="40"/>
      <c r="CS43" s="40"/>
      <c r="CT43" s="40"/>
      <c r="CU43" s="40"/>
      <c r="CV43" s="40"/>
      <c r="CW43" s="40"/>
      <c r="CX43" s="40"/>
      <c r="CY43" s="29"/>
      <c r="CZ43" s="40"/>
      <c r="DA43" s="40"/>
      <c r="DB43" s="40"/>
      <c r="DC43" s="40"/>
      <c r="DD43" s="30"/>
      <c r="DE43" s="41">
        <v>42.369944147176533</v>
      </c>
      <c r="DF43" s="28">
        <v>0.5</v>
      </c>
      <c r="DG43" s="41">
        <v>0.55000000000000004</v>
      </c>
      <c r="DH43" s="41">
        <v>0.35</v>
      </c>
      <c r="DI43" s="93">
        <v>38568741004</v>
      </c>
      <c r="DJ43" s="94">
        <v>10038568741001</v>
      </c>
      <c r="DK43" s="50"/>
      <c r="DL43" s="50"/>
      <c r="DM43" s="50"/>
      <c r="DN43" s="78">
        <v>3.7</v>
      </c>
      <c r="DO43" s="78">
        <v>1.85</v>
      </c>
      <c r="DP43" s="50"/>
      <c r="DQ43" s="198" t="s">
        <v>73</v>
      </c>
      <c r="DR43" s="198"/>
      <c r="DS43" s="198"/>
      <c r="DT43" s="198"/>
      <c r="DU43" s="198"/>
      <c r="DV43" s="61">
        <v>2.25</v>
      </c>
      <c r="DW43" s="61">
        <v>2.25</v>
      </c>
      <c r="DX43" s="61">
        <v>4.5</v>
      </c>
      <c r="DY43" s="62">
        <f t="shared" si="3"/>
        <v>1.318359375E-2</v>
      </c>
      <c r="DZ43" s="61">
        <f>0.4+0.1</f>
        <v>0.5</v>
      </c>
      <c r="EA43" s="43" t="s">
        <v>61</v>
      </c>
      <c r="EB43" s="35">
        <v>1</v>
      </c>
      <c r="EC43" s="35">
        <v>357</v>
      </c>
      <c r="ED43" s="35">
        <v>9</v>
      </c>
      <c r="EE43" s="35">
        <f t="shared" si="4"/>
        <v>3213</v>
      </c>
      <c r="EF43" s="35">
        <f t="shared" si="5"/>
        <v>1656.5</v>
      </c>
      <c r="EG43" s="104" t="s">
        <v>63</v>
      </c>
      <c r="EH43" s="35" t="s">
        <v>62</v>
      </c>
      <c r="EI43" s="48"/>
      <c r="EJ43" s="48"/>
      <c r="EK43" s="48"/>
    </row>
    <row r="44" spans="1:141" s="1" customFormat="1" ht="15" customHeight="1" x14ac:dyDescent="0.25">
      <c r="A44" s="185">
        <v>42040</v>
      </c>
      <c r="B44" s="42"/>
      <c r="C44" s="51"/>
      <c r="D44" s="51"/>
      <c r="E44" s="33"/>
      <c r="F44" s="32"/>
      <c r="G44" s="23"/>
      <c r="H44" s="40"/>
      <c r="I44" s="40"/>
      <c r="J44" s="30"/>
      <c r="K44" s="31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30"/>
      <c r="CK44" s="46"/>
      <c r="CL44" s="30"/>
      <c r="CM44" s="46"/>
      <c r="CN44" s="30"/>
      <c r="CO44" s="46"/>
      <c r="CP44" s="30"/>
      <c r="CQ44" s="30"/>
      <c r="CR44" s="40"/>
      <c r="CS44" s="40"/>
      <c r="CT44" s="40"/>
      <c r="CU44" s="40"/>
      <c r="CV44" s="40"/>
      <c r="CW44" s="40"/>
      <c r="CX44" s="40"/>
      <c r="CY44" s="29"/>
      <c r="CZ44" s="40"/>
      <c r="DA44" s="40"/>
      <c r="DB44" s="40"/>
      <c r="DC44" s="40"/>
      <c r="DD44" s="30"/>
      <c r="DE44" s="41"/>
      <c r="DF44" s="28"/>
      <c r="DG44" s="28"/>
      <c r="DH44" s="28"/>
      <c r="DI44" s="34"/>
      <c r="DJ44" s="34"/>
      <c r="DK44" s="34"/>
      <c r="DL44" s="34"/>
      <c r="DM44" s="34"/>
      <c r="DN44" s="36"/>
      <c r="DO44" s="36"/>
      <c r="DP44" s="34"/>
      <c r="DQ44" s="199"/>
      <c r="DR44" s="200"/>
      <c r="DS44" s="200"/>
      <c r="DT44" s="200"/>
      <c r="DU44" s="201"/>
      <c r="DV44" s="53"/>
      <c r="DW44" s="53"/>
      <c r="DX44" s="53"/>
      <c r="DY44" s="62"/>
      <c r="DZ44" s="37"/>
      <c r="EA44" s="43"/>
      <c r="EB44" s="37"/>
      <c r="EC44" s="37"/>
      <c r="ED44" s="37"/>
      <c r="EE44" s="35"/>
      <c r="EF44" s="35"/>
      <c r="EG44" s="35"/>
      <c r="EH44" s="35"/>
      <c r="EI44" s="48"/>
      <c r="EJ44" s="48"/>
      <c r="EK44" s="48"/>
    </row>
    <row r="45" spans="1:141" s="12" customFormat="1" x14ac:dyDescent="0.25">
      <c r="B45" s="11"/>
      <c r="C45" s="11"/>
      <c r="D45" s="11"/>
      <c r="E45" s="11"/>
      <c r="F45" s="11"/>
      <c r="G45" s="9"/>
      <c r="H45" s="4"/>
      <c r="I45" s="4"/>
      <c r="J45" s="4"/>
      <c r="CJ45" s="4"/>
      <c r="CP45" s="4"/>
      <c r="CQ45" s="4"/>
      <c r="DE45" s="109"/>
      <c r="DF45" s="110"/>
      <c r="DG45" s="110"/>
      <c r="DH45" s="110"/>
      <c r="DI45" s="4"/>
      <c r="DQ45" s="8"/>
      <c r="DR45" s="8"/>
      <c r="DS45" s="8"/>
      <c r="DT45" s="4"/>
      <c r="DU45" s="8"/>
      <c r="DV45" s="8"/>
      <c r="DW45" s="8"/>
      <c r="DX45" s="8"/>
      <c r="DY45" s="4"/>
      <c r="DZ45" s="8"/>
      <c r="EA45" s="4"/>
      <c r="EB45" s="4"/>
      <c r="EG45" s="4"/>
      <c r="EH45" s="9"/>
    </row>
    <row r="46" spans="1:141" ht="7.5" customHeight="1" x14ac:dyDescent="0.25">
      <c r="B46" s="18"/>
      <c r="C46" s="18"/>
      <c r="D46" s="18"/>
      <c r="E46" s="18"/>
      <c r="F46" s="18"/>
      <c r="G46" s="18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19"/>
      <c r="CK46" s="20"/>
      <c r="CL46" s="20"/>
      <c r="CM46" s="20"/>
      <c r="CN46" s="20"/>
      <c r="CO46" s="20"/>
      <c r="CP46" s="19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111"/>
      <c r="DF46" s="112"/>
      <c r="DG46" s="112"/>
      <c r="DH46" s="112"/>
      <c r="DI46" s="19"/>
      <c r="DJ46" s="20"/>
      <c r="DK46" s="20"/>
      <c r="DL46" s="20"/>
      <c r="DM46" s="20"/>
      <c r="DN46" s="20"/>
      <c r="DO46" s="20"/>
      <c r="DP46" s="20"/>
      <c r="DQ46" s="21"/>
      <c r="DR46" s="21"/>
      <c r="DS46" s="21"/>
      <c r="DT46" s="19"/>
      <c r="DU46" s="21"/>
      <c r="DV46" s="21"/>
      <c r="DW46" s="21"/>
      <c r="DX46" s="21"/>
      <c r="DY46" s="19"/>
      <c r="DZ46" s="21"/>
      <c r="EA46" s="19"/>
      <c r="EB46" s="19"/>
      <c r="EC46" s="20"/>
      <c r="ED46" s="20"/>
      <c r="EE46" s="20"/>
      <c r="EF46" s="20"/>
      <c r="EG46" s="19"/>
      <c r="EH46" s="22"/>
      <c r="EI46" s="20"/>
      <c r="EJ46" s="12"/>
      <c r="EK46" s="12"/>
    </row>
    <row r="47" spans="1:141" ht="7.5" customHeight="1" x14ac:dyDescent="0.25">
      <c r="B47" s="11"/>
      <c r="C47" s="11"/>
      <c r="D47" s="11"/>
      <c r="E47" s="11"/>
      <c r="F47" s="11"/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K47" s="12"/>
      <c r="CL47" s="12"/>
      <c r="CM47" s="12"/>
      <c r="CN47" s="12"/>
      <c r="CO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09"/>
      <c r="DF47" s="110"/>
      <c r="DG47" s="110"/>
      <c r="DH47" s="110"/>
      <c r="DJ47" s="12"/>
      <c r="DK47" s="12"/>
      <c r="DL47" s="12"/>
      <c r="DM47" s="12"/>
      <c r="DN47" s="12"/>
      <c r="DO47" s="12"/>
      <c r="DP47" s="12"/>
      <c r="DQ47" s="8"/>
      <c r="DR47" s="8"/>
      <c r="DS47" s="8"/>
      <c r="DU47" s="8"/>
      <c r="DV47" s="8"/>
      <c r="DW47" s="8"/>
      <c r="DX47" s="8"/>
      <c r="DZ47" s="8"/>
      <c r="EC47" s="12"/>
      <c r="ED47" s="12"/>
      <c r="EE47" s="12"/>
      <c r="EF47" s="12"/>
      <c r="EH47" s="9"/>
      <c r="EI47" s="12"/>
      <c r="EJ47" s="12"/>
      <c r="EK47" s="12"/>
    </row>
    <row r="48" spans="1:141" ht="23.25" x14ac:dyDescent="0.25">
      <c r="B48" s="11"/>
      <c r="C48" s="11"/>
      <c r="D48" s="11"/>
      <c r="E48" s="17" t="s">
        <v>65</v>
      </c>
      <c r="G48" s="11"/>
      <c r="CK48" s="12"/>
      <c r="CL48" s="12"/>
      <c r="CM48" s="12"/>
      <c r="CO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09"/>
      <c r="DF48" s="110"/>
      <c r="DG48" s="110"/>
      <c r="DH48" s="110"/>
      <c r="DJ48" s="12"/>
      <c r="DK48" s="12"/>
      <c r="DL48" s="12"/>
      <c r="DM48" s="12"/>
      <c r="DN48" s="12"/>
      <c r="DO48" s="12"/>
      <c r="DP48" s="12"/>
      <c r="DQ48" s="8"/>
      <c r="DR48" s="8"/>
      <c r="DS48" s="8"/>
      <c r="DU48" s="8"/>
      <c r="DV48" s="8"/>
      <c r="DW48" s="8"/>
      <c r="DX48" s="8"/>
      <c r="DZ48" s="8"/>
      <c r="EC48" s="12"/>
      <c r="ED48" s="12"/>
      <c r="EE48" s="12"/>
      <c r="EF48" s="12"/>
      <c r="EH48" s="9"/>
      <c r="EI48" s="12"/>
      <c r="EJ48" s="12"/>
      <c r="EK48" s="12"/>
    </row>
    <row r="49" spans="2:141" s="12" customFormat="1" x14ac:dyDescent="0.25">
      <c r="B49" s="11"/>
      <c r="C49" s="11"/>
      <c r="D49" s="11"/>
      <c r="E49" s="11"/>
      <c r="F49" s="11"/>
      <c r="G49" s="1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109"/>
      <c r="DF49" s="110"/>
      <c r="DG49" s="110"/>
      <c r="DH49" s="110"/>
      <c r="DI49" s="4"/>
      <c r="DJ49" s="4"/>
      <c r="DK49" s="4"/>
      <c r="DL49" s="4"/>
      <c r="DM49" s="4"/>
      <c r="DN49" s="4"/>
      <c r="DO49" s="4"/>
      <c r="DP49" s="4"/>
      <c r="DQ49" s="8"/>
      <c r="DR49" s="8"/>
      <c r="DS49" s="8"/>
      <c r="DT49" s="4"/>
      <c r="DU49" s="8"/>
      <c r="DV49" s="8"/>
      <c r="DW49" s="8"/>
      <c r="DX49" s="8"/>
      <c r="DY49" s="4"/>
      <c r="DZ49" s="8"/>
      <c r="EA49" s="4"/>
      <c r="EB49" s="4"/>
      <c r="EC49" s="4"/>
      <c r="ED49" s="4"/>
      <c r="EG49" s="4"/>
      <c r="EH49" s="9"/>
      <c r="EI49" s="4"/>
      <c r="EJ49" s="4"/>
      <c r="EK49" s="4"/>
    </row>
    <row r="50" spans="2:141" x14ac:dyDescent="0.25">
      <c r="B50" s="11"/>
      <c r="C50" s="11"/>
      <c r="D50" s="11"/>
      <c r="E50" s="5" t="s">
        <v>66</v>
      </c>
      <c r="F50" s="6" t="s">
        <v>76</v>
      </c>
      <c r="G50" s="6" t="s">
        <v>67</v>
      </c>
      <c r="DE50" s="109"/>
      <c r="DF50" s="110"/>
      <c r="DG50" s="110"/>
      <c r="DH50" s="110"/>
      <c r="DQ50" s="8"/>
      <c r="DR50" s="8"/>
      <c r="DS50" s="8"/>
      <c r="DU50" s="8"/>
      <c r="DV50" s="8"/>
      <c r="DW50" s="8"/>
      <c r="DX50" s="8"/>
      <c r="DZ50" s="8"/>
      <c r="EE50" s="12"/>
      <c r="EF50" s="12"/>
      <c r="EH50" s="9"/>
    </row>
    <row r="51" spans="2:141" x14ac:dyDescent="0.25">
      <c r="B51" s="54"/>
      <c r="C51" s="13"/>
      <c r="D51" s="36"/>
      <c r="E51" s="55"/>
      <c r="F51" s="41"/>
      <c r="G51" s="41"/>
      <c r="DE51" s="109"/>
      <c r="DF51" s="110"/>
      <c r="DG51" s="110"/>
      <c r="DH51" s="110"/>
      <c r="DQ51" s="8"/>
      <c r="DR51" s="8"/>
      <c r="DS51" s="8"/>
      <c r="DU51" s="8"/>
      <c r="DV51" s="8"/>
      <c r="DW51" s="8"/>
      <c r="DX51" s="8"/>
      <c r="DZ51" s="8"/>
      <c r="EE51" s="12"/>
      <c r="EF51" s="12"/>
      <c r="EH51" s="9"/>
    </row>
    <row r="52" spans="2:141" x14ac:dyDescent="0.25">
      <c r="B52" s="13"/>
      <c r="C52" s="13"/>
      <c r="D52" s="13"/>
      <c r="E52" s="55"/>
      <c r="F52" s="41"/>
      <c r="G52" s="41"/>
      <c r="DE52" s="109"/>
      <c r="DF52" s="110"/>
      <c r="DG52" s="110"/>
      <c r="DH52" s="110"/>
      <c r="DQ52" s="8"/>
      <c r="DR52" s="8"/>
      <c r="DS52" s="8"/>
      <c r="DU52" s="8"/>
      <c r="DV52" s="8"/>
      <c r="DW52" s="8"/>
      <c r="DX52" s="8"/>
      <c r="DZ52" s="8"/>
      <c r="EE52" s="12"/>
      <c r="EF52" s="12"/>
      <c r="EH52" s="9"/>
    </row>
    <row r="53" spans="2:141" x14ac:dyDescent="0.25">
      <c r="B53" s="13"/>
      <c r="C53" s="13"/>
      <c r="D53" s="13"/>
      <c r="E53" s="45"/>
      <c r="F53" s="41"/>
      <c r="G53" s="4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K53" s="12"/>
      <c r="CL53" s="12"/>
      <c r="CM53" s="12"/>
      <c r="CN53" s="12"/>
      <c r="CO53" s="12"/>
      <c r="CT53" s="12"/>
      <c r="CU53" s="12"/>
      <c r="CV53" s="12"/>
      <c r="CW53" s="12"/>
      <c r="CX53" s="12"/>
      <c r="CY53" s="12"/>
      <c r="DB53" s="12"/>
      <c r="DC53" s="12"/>
      <c r="DD53" s="12"/>
      <c r="DE53" s="109"/>
      <c r="DF53" s="110"/>
      <c r="DG53" s="110"/>
      <c r="DH53" s="110"/>
      <c r="DJ53" s="12"/>
      <c r="DK53" s="12"/>
      <c r="DL53" s="12"/>
      <c r="DM53" s="12"/>
      <c r="DN53" s="12"/>
      <c r="DO53" s="12"/>
      <c r="DP53" s="12"/>
      <c r="DQ53" s="8"/>
      <c r="DR53" s="8"/>
      <c r="DS53" s="8"/>
      <c r="DU53" s="8"/>
      <c r="DV53" s="8"/>
      <c r="DW53" s="8"/>
      <c r="DX53" s="8"/>
      <c r="DZ53" s="8"/>
      <c r="EC53" s="12"/>
      <c r="ED53" s="12"/>
      <c r="EE53" s="12"/>
      <c r="EF53" s="12"/>
      <c r="EH53" s="9"/>
      <c r="EI53" s="12"/>
      <c r="EJ53" s="12"/>
      <c r="EK53" s="12"/>
    </row>
    <row r="54" spans="2:141" x14ac:dyDescent="0.25">
      <c r="B54" s="11"/>
      <c r="C54" s="11"/>
      <c r="D54" s="11"/>
      <c r="E54" s="11"/>
      <c r="F54" s="11"/>
      <c r="G54" s="11"/>
      <c r="DF54" s="110"/>
      <c r="DG54" s="110"/>
      <c r="DH54" s="110"/>
      <c r="DI54" s="12"/>
      <c r="EF54" s="12"/>
      <c r="EH54" s="9"/>
    </row>
    <row r="55" spans="2:141" ht="7.5" customHeight="1" x14ac:dyDescent="0.25">
      <c r="B55" s="18"/>
      <c r="C55" s="18"/>
      <c r="D55" s="18"/>
      <c r="E55" s="18"/>
      <c r="F55" s="18"/>
      <c r="G55" s="18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K55" s="12"/>
      <c r="CL55" s="12"/>
      <c r="CM55" s="12"/>
      <c r="CN55" s="12"/>
      <c r="CO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09"/>
      <c r="DF55" s="110"/>
      <c r="DG55" s="110"/>
      <c r="DH55" s="110"/>
      <c r="DJ55" s="12"/>
      <c r="DK55" s="12"/>
      <c r="DL55" s="12"/>
      <c r="DM55" s="12"/>
      <c r="DN55" s="12"/>
      <c r="DO55" s="12"/>
      <c r="DP55" s="12"/>
      <c r="DQ55" s="8"/>
      <c r="DR55" s="8"/>
      <c r="DS55" s="8"/>
      <c r="DU55" s="8"/>
      <c r="DV55" s="8"/>
      <c r="DW55" s="8"/>
      <c r="DX55" s="8"/>
      <c r="DZ55" s="8"/>
      <c r="EC55" s="12"/>
      <c r="ED55" s="12"/>
      <c r="EE55" s="12"/>
      <c r="EF55" s="12"/>
      <c r="EH55" s="9"/>
      <c r="EI55" s="12"/>
      <c r="EJ55" s="12"/>
      <c r="EK55" s="12"/>
    </row>
    <row r="56" spans="2:141" ht="7.5" customHeight="1" x14ac:dyDescent="0.25">
      <c r="B56" s="11"/>
      <c r="C56" s="11"/>
      <c r="D56" s="11"/>
      <c r="E56" s="11"/>
      <c r="F56" s="11"/>
      <c r="G56" s="11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K56" s="12"/>
      <c r="CL56" s="12"/>
      <c r="CM56" s="12"/>
      <c r="CN56" s="12"/>
      <c r="CO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09"/>
      <c r="DF56" s="110"/>
      <c r="DG56" s="110"/>
      <c r="DH56" s="110"/>
      <c r="DJ56" s="12"/>
      <c r="DK56" s="12"/>
      <c r="DL56" s="12"/>
      <c r="DM56" s="12"/>
      <c r="DN56" s="12"/>
      <c r="DO56" s="12"/>
      <c r="DP56" s="12"/>
      <c r="DQ56" s="8"/>
      <c r="DR56" s="8"/>
      <c r="DS56" s="8"/>
      <c r="DU56" s="8"/>
      <c r="DV56" s="8"/>
      <c r="DW56" s="8"/>
      <c r="DX56" s="8"/>
      <c r="DZ56" s="8"/>
      <c r="EC56" s="12"/>
      <c r="ED56" s="12"/>
      <c r="EE56" s="12"/>
      <c r="EF56" s="12"/>
      <c r="EH56" s="9"/>
      <c r="EI56" s="12"/>
      <c r="EJ56" s="12"/>
      <c r="EK56" s="12"/>
    </row>
    <row r="57" spans="2:141" ht="23.25" x14ac:dyDescent="0.25">
      <c r="B57" s="11"/>
      <c r="C57" s="11"/>
      <c r="D57" s="11"/>
      <c r="E57" s="26" t="s">
        <v>70</v>
      </c>
      <c r="G57" s="11"/>
      <c r="DF57" s="110"/>
      <c r="DG57" s="110"/>
      <c r="DH57" s="110"/>
      <c r="DI57" s="12"/>
      <c r="EF57" s="12"/>
      <c r="EH57" s="9"/>
    </row>
    <row r="58" spans="2:141" ht="16.5" customHeight="1" x14ac:dyDescent="0.25">
      <c r="B58" s="11"/>
      <c r="C58" s="11"/>
      <c r="D58" s="11"/>
      <c r="E58" s="11"/>
      <c r="F58" s="16"/>
      <c r="G58" s="11"/>
      <c r="DF58" s="110"/>
      <c r="DG58" s="110"/>
      <c r="DH58" s="110"/>
      <c r="DI58" s="12"/>
      <c r="EF58" s="12"/>
      <c r="EH58" s="9"/>
    </row>
    <row r="59" spans="2:141" s="10" customFormat="1" x14ac:dyDescent="0.25">
      <c r="B59" s="4"/>
      <c r="C59" s="4"/>
      <c r="D59" s="4"/>
      <c r="E59" s="5" t="s">
        <v>68</v>
      </c>
      <c r="F59" s="25" t="s">
        <v>69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109"/>
      <c r="DF59" s="110"/>
      <c r="DG59" s="110"/>
      <c r="DH59" s="110"/>
      <c r="DI59" s="12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12"/>
      <c r="EG59" s="4"/>
      <c r="EH59" s="4"/>
      <c r="EI59" s="4"/>
      <c r="EJ59" s="4"/>
      <c r="EK59" s="4"/>
    </row>
    <row r="60" spans="2:141" ht="36.75" customHeight="1" x14ac:dyDescent="0.25">
      <c r="B60" s="24"/>
      <c r="C60" s="14"/>
      <c r="D60" s="38"/>
      <c r="E60" s="23"/>
      <c r="F60" s="23"/>
      <c r="G60" s="60"/>
      <c r="DE60" s="109"/>
      <c r="DF60" s="110"/>
      <c r="DG60" s="110"/>
      <c r="DH60" s="110"/>
      <c r="DI60" s="12"/>
      <c r="EF60" s="12"/>
    </row>
    <row r="61" spans="2:141" x14ac:dyDescent="0.25">
      <c r="B61" s="24"/>
      <c r="C61" s="14"/>
      <c r="D61" s="38"/>
      <c r="E61" s="23"/>
      <c r="F61" s="23"/>
      <c r="G61" s="60"/>
      <c r="CK61" s="12"/>
      <c r="CL61" s="12"/>
      <c r="CM61" s="12"/>
      <c r="CO61" s="12"/>
      <c r="CQ61" s="12"/>
      <c r="CR61" s="12"/>
      <c r="CT61" s="12"/>
      <c r="CU61" s="12"/>
      <c r="CW61" s="12"/>
      <c r="CX61" s="12"/>
      <c r="CY61" s="12"/>
      <c r="CZ61" s="12"/>
      <c r="DA61" s="12"/>
      <c r="DB61" s="12"/>
      <c r="DC61" s="12"/>
      <c r="DD61" s="12"/>
      <c r="DE61" s="109"/>
      <c r="DF61" s="110"/>
      <c r="DG61" s="110"/>
      <c r="DH61" s="110"/>
      <c r="DI61" s="12"/>
      <c r="DJ61" s="12"/>
      <c r="DK61" s="12"/>
      <c r="DL61" s="12"/>
      <c r="DM61" s="12"/>
      <c r="DN61" s="12"/>
      <c r="DO61" s="12"/>
      <c r="DP61" s="12"/>
      <c r="DR61" s="12"/>
      <c r="DS61" s="12"/>
      <c r="DT61" s="12"/>
      <c r="DU61" s="12"/>
      <c r="DV61" s="12"/>
      <c r="DW61" s="12"/>
      <c r="DX61" s="12"/>
      <c r="DY61" s="12"/>
      <c r="DZ61" s="12"/>
      <c r="EB61" s="12"/>
      <c r="EC61" s="12"/>
      <c r="ED61" s="12"/>
      <c r="EE61" s="12"/>
      <c r="EF61" s="12"/>
      <c r="EG61" s="12"/>
      <c r="EH61" s="9"/>
      <c r="EI61" s="12"/>
      <c r="EJ61" s="12"/>
      <c r="EK61" s="12"/>
    </row>
    <row r="62" spans="2:141" s="10" customFormat="1" x14ac:dyDescent="0.25">
      <c r="B62" s="15"/>
      <c r="C62" s="14"/>
      <c r="D62" s="14"/>
      <c r="E62" s="23"/>
      <c r="F62" s="59"/>
      <c r="G62" s="60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</row>
    <row r="63" spans="2:141" s="10" customFormat="1" x14ac:dyDescent="0.25">
      <c r="B63" s="15"/>
      <c r="C63" s="13"/>
      <c r="D63" s="14"/>
      <c r="E63" s="23"/>
      <c r="F63" s="59"/>
      <c r="G63" s="60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</row>
    <row r="64" spans="2:141" s="10" customFormat="1" x14ac:dyDescent="0.2">
      <c r="B64" s="12"/>
      <c r="C64" s="12"/>
      <c r="D64" s="4"/>
      <c r="F64" s="113"/>
      <c r="G64" s="114" t="s">
        <v>781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</row>
    <row r="65" spans="2:141" s="10" customFormat="1" x14ac:dyDescent="0.2">
      <c r="B65" s="12"/>
      <c r="C65" s="12"/>
      <c r="D65" s="4"/>
      <c r="F65" s="113"/>
      <c r="G65" s="11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</row>
    <row r="66" spans="2:141" s="10" customFormat="1" x14ac:dyDescent="0.2">
      <c r="B66" s="12"/>
      <c r="C66" s="12"/>
      <c r="D66" s="4"/>
      <c r="F66" s="113"/>
      <c r="G66" s="11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</row>
    <row r="67" spans="2:141" s="10" customFormat="1" x14ac:dyDescent="0.2">
      <c r="B67" s="12"/>
      <c r="C67" s="12"/>
      <c r="D67" s="4"/>
      <c r="F67" s="113"/>
      <c r="G67" s="11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</row>
    <row r="68" spans="2:141" s="10" customFormat="1" x14ac:dyDescent="0.2">
      <c r="B68" s="12"/>
      <c r="C68" s="12"/>
      <c r="D68" s="4"/>
      <c r="F68" s="113"/>
      <c r="G68" s="11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</row>
    <row r="69" spans="2:141" s="10" customFormat="1" x14ac:dyDescent="0.2">
      <c r="B69" s="12"/>
      <c r="C69" s="12"/>
      <c r="D69" s="4"/>
      <c r="F69" s="113"/>
      <c r="G69" s="11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</row>
    <row r="70" spans="2:141" s="10" customFormat="1" x14ac:dyDescent="0.2">
      <c r="B70" s="12"/>
      <c r="C70" s="12"/>
      <c r="D70" s="4"/>
      <c r="F70" s="113"/>
      <c r="G70" s="11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</row>
    <row r="71" spans="2:141" s="10" customFormat="1" x14ac:dyDescent="0.2">
      <c r="B71" s="12"/>
      <c r="C71" s="12"/>
      <c r="D71" s="4"/>
      <c r="F71" s="113"/>
      <c r="G71" s="11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</row>
    <row r="72" spans="2:141" s="10" customFormat="1" x14ac:dyDescent="0.2">
      <c r="B72" s="12"/>
      <c r="C72" s="12"/>
      <c r="D72" s="4"/>
      <c r="F72" s="113"/>
      <c r="G72" s="11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</row>
    <row r="73" spans="2:141" s="10" customFormat="1" x14ac:dyDescent="0.2">
      <c r="B73" s="12"/>
      <c r="C73" s="12"/>
      <c r="D73" s="4"/>
      <c r="F73" s="113"/>
      <c r="G73" s="11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</row>
    <row r="74" spans="2:141" s="10" customFormat="1" x14ac:dyDescent="0.2">
      <c r="B74" s="12"/>
      <c r="C74" s="12"/>
      <c r="D74" s="4"/>
      <c r="F74" s="113"/>
      <c r="G74" s="11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</row>
    <row r="75" spans="2:141" s="10" customFormat="1" x14ac:dyDescent="0.2">
      <c r="B75" s="12"/>
      <c r="C75" s="12"/>
      <c r="D75" s="4"/>
      <c r="F75" s="113"/>
      <c r="G75" s="11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</row>
    <row r="76" spans="2:141" s="10" customFormat="1" x14ac:dyDescent="0.2">
      <c r="B76" s="12"/>
      <c r="C76" s="12"/>
      <c r="D76" s="4"/>
      <c r="F76" s="113"/>
      <c r="G76" s="11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</row>
    <row r="77" spans="2:141" s="10" customFormat="1" x14ac:dyDescent="0.2">
      <c r="B77" s="12"/>
      <c r="C77" s="12"/>
      <c r="D77" s="4"/>
      <c r="F77" s="113"/>
      <c r="G77" s="11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</row>
    <row r="78" spans="2:141" s="10" customFormat="1" x14ac:dyDescent="0.2">
      <c r="B78" s="12"/>
      <c r="C78" s="12"/>
      <c r="D78" s="4"/>
      <c r="F78" s="113"/>
      <c r="G78" s="11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</row>
    <row r="79" spans="2:141" s="10" customFormat="1" x14ac:dyDescent="0.2">
      <c r="B79" s="12"/>
      <c r="C79" s="12"/>
      <c r="D79" s="4"/>
      <c r="F79" s="113"/>
      <c r="G79" s="11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</row>
    <row r="80" spans="2:141" s="10" customFormat="1" x14ac:dyDescent="0.2">
      <c r="B80" s="12"/>
      <c r="C80" s="12"/>
      <c r="D80" s="4"/>
      <c r="F80" s="4"/>
      <c r="G80" s="11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</row>
    <row r="81" spans="2:141" s="10" customFormat="1" x14ac:dyDescent="0.2">
      <c r="B81" s="12"/>
      <c r="C81" s="12"/>
      <c r="D81" s="4"/>
      <c r="F81" s="4"/>
      <c r="G81" s="11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</row>
    <row r="82" spans="2:141" s="10" customFormat="1" x14ac:dyDescent="0.2">
      <c r="B82" s="12"/>
      <c r="C82" s="12"/>
      <c r="D82" s="4"/>
      <c r="F82" s="4"/>
      <c r="G82" s="11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</row>
    <row r="83" spans="2:141" s="10" customFormat="1" x14ac:dyDescent="0.2">
      <c r="B83" s="12"/>
      <c r="C83" s="12"/>
      <c r="D83" s="4"/>
      <c r="F83" s="4"/>
      <c r="G83" s="11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</row>
    <row r="84" spans="2:141" s="10" customFormat="1" x14ac:dyDescent="0.2">
      <c r="B84" s="12"/>
      <c r="C84" s="12"/>
      <c r="D84" s="4"/>
      <c r="F84" s="4"/>
      <c r="G84" s="11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</row>
    <row r="85" spans="2:141" s="10" customFormat="1" x14ac:dyDescent="0.2">
      <c r="B85" s="12"/>
      <c r="C85" s="12"/>
      <c r="D85" s="4"/>
      <c r="F85" s="4"/>
      <c r="G85" s="11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</row>
    <row r="86" spans="2:141" s="10" customFormat="1" x14ac:dyDescent="0.2">
      <c r="B86" s="12"/>
      <c r="C86" s="12"/>
      <c r="D86" s="4"/>
      <c r="F86" s="4"/>
      <c r="G86" s="11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</row>
    <row r="87" spans="2:141" s="10" customFormat="1" x14ac:dyDescent="0.2">
      <c r="B87" s="12"/>
      <c r="C87" s="12"/>
      <c r="D87" s="4"/>
      <c r="F87" s="4"/>
      <c r="G87" s="11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</row>
    <row r="88" spans="2:141" s="10" customFormat="1" x14ac:dyDescent="0.2">
      <c r="B88" s="12"/>
      <c r="C88" s="12"/>
      <c r="D88" s="4"/>
      <c r="F88" s="4"/>
      <c r="G88" s="11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</row>
    <row r="89" spans="2:141" s="10" customFormat="1" x14ac:dyDescent="0.2">
      <c r="B89" s="12"/>
      <c r="C89" s="12"/>
      <c r="D89" s="4"/>
      <c r="F89" s="4"/>
      <c r="G89" s="11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</row>
    <row r="90" spans="2:141" s="10" customFormat="1" x14ac:dyDescent="0.2">
      <c r="B90" s="12"/>
      <c r="C90" s="12"/>
      <c r="D90" s="4"/>
      <c r="F90" s="4"/>
      <c r="G90" s="11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</row>
    <row r="91" spans="2:141" s="10" customFormat="1" x14ac:dyDescent="0.2">
      <c r="B91" s="12"/>
      <c r="C91" s="12"/>
      <c r="D91" s="4"/>
      <c r="F91" s="4"/>
      <c r="G91" s="11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</row>
    <row r="92" spans="2:141" s="10" customFormat="1" x14ac:dyDescent="0.2">
      <c r="B92" s="12"/>
      <c r="C92" s="12"/>
      <c r="D92" s="4"/>
      <c r="F92" s="4"/>
      <c r="G92" s="11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</row>
    <row r="93" spans="2:141" s="10" customFormat="1" x14ac:dyDescent="0.25">
      <c r="B93" s="12"/>
      <c r="C93" s="12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</row>
    <row r="94" spans="2:141" s="10" customFormat="1" x14ac:dyDescent="0.25">
      <c r="B94" s="12"/>
      <c r="C94" s="12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</row>
    <row r="95" spans="2:141" s="10" customFormat="1" x14ac:dyDescent="0.25">
      <c r="B95" s="12"/>
      <c r="C95" s="12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</row>
    <row r="96" spans="2:141" s="10" customFormat="1" x14ac:dyDescent="0.25">
      <c r="B96" s="12"/>
      <c r="C96" s="12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</row>
    <row r="97" spans="2:141" s="10" customFormat="1" x14ac:dyDescent="0.25">
      <c r="B97" s="12"/>
      <c r="C97" s="12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</row>
    <row r="98" spans="2:141" s="10" customFormat="1" x14ac:dyDescent="0.25">
      <c r="B98" s="12"/>
      <c r="C98" s="12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</row>
    <row r="99" spans="2:141" s="10" customFormat="1" x14ac:dyDescent="0.25">
      <c r="B99" s="12"/>
      <c r="C99" s="12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</row>
    <row r="100" spans="2:141" s="10" customFormat="1" x14ac:dyDescent="0.25">
      <c r="B100" s="12"/>
      <c r="C100" s="12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</row>
    <row r="101" spans="2:141" s="10" customFormat="1" x14ac:dyDescent="0.25">
      <c r="B101" s="12"/>
      <c r="C101" s="12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</row>
    <row r="102" spans="2:141" s="10" customFormat="1" x14ac:dyDescent="0.25">
      <c r="B102" s="12"/>
      <c r="C102" s="12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</row>
    <row r="103" spans="2:141" s="10" customFormat="1" x14ac:dyDescent="0.25">
      <c r="B103" s="12"/>
      <c r="C103" s="12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</row>
    <row r="104" spans="2:141" s="10" customFormat="1" x14ac:dyDescent="0.25">
      <c r="B104" s="12"/>
      <c r="C104" s="12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</row>
    <row r="105" spans="2:141" s="10" customFormat="1" x14ac:dyDescent="0.25">
      <c r="B105" s="12"/>
      <c r="C105" s="12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</row>
    <row r="106" spans="2:141" s="10" customFormat="1" x14ac:dyDescent="0.25">
      <c r="B106" s="12"/>
      <c r="C106" s="12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</row>
    <row r="107" spans="2:141" s="10" customFormat="1" x14ac:dyDescent="0.25">
      <c r="B107" s="12"/>
      <c r="C107" s="12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</row>
    <row r="108" spans="2:141" s="10" customFormat="1" x14ac:dyDescent="0.25">
      <c r="B108" s="12"/>
      <c r="C108" s="12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</row>
    <row r="109" spans="2:141" s="10" customFormat="1" x14ac:dyDescent="0.25">
      <c r="B109" s="12"/>
      <c r="C109" s="12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</row>
    <row r="110" spans="2:141" s="10" customFormat="1" x14ac:dyDescent="0.25">
      <c r="B110" s="12"/>
      <c r="C110" s="12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</row>
    <row r="111" spans="2:141" s="10" customFormat="1" x14ac:dyDescent="0.25">
      <c r="B111" s="12"/>
      <c r="C111" s="12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</row>
    <row r="112" spans="2:141" s="10" customFormat="1" x14ac:dyDescent="0.25">
      <c r="B112" s="12"/>
      <c r="C112" s="12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</row>
    <row r="113" spans="2:141" s="10" customFormat="1" x14ac:dyDescent="0.25">
      <c r="B113" s="12"/>
      <c r="C113" s="12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</row>
    <row r="114" spans="2:141" s="10" customFormat="1" x14ac:dyDescent="0.25">
      <c r="B114" s="12"/>
      <c r="C114" s="12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</row>
    <row r="115" spans="2:141" s="10" customFormat="1" x14ac:dyDescent="0.25">
      <c r="B115" s="12"/>
      <c r="C115" s="12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</row>
    <row r="116" spans="2:141" s="10" customFormat="1" x14ac:dyDescent="0.25">
      <c r="B116" s="12"/>
      <c r="C116" s="12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</row>
    <row r="117" spans="2:141" s="10" customFormat="1" x14ac:dyDescent="0.25">
      <c r="B117" s="12"/>
      <c r="C117" s="12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</row>
    <row r="118" spans="2:141" s="10" customFormat="1" x14ac:dyDescent="0.25">
      <c r="B118" s="12"/>
      <c r="C118" s="12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</row>
    <row r="119" spans="2:141" s="10" customFormat="1" x14ac:dyDescent="0.25">
      <c r="B119" s="12"/>
      <c r="C119" s="12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</row>
    <row r="120" spans="2:141" s="10" customFormat="1" x14ac:dyDescent="0.25">
      <c r="B120" s="12"/>
      <c r="C120" s="12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</row>
    <row r="121" spans="2:141" s="10" customFormat="1" x14ac:dyDescent="0.25">
      <c r="B121" s="12"/>
      <c r="C121" s="12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</row>
    <row r="122" spans="2:141" s="10" customFormat="1" x14ac:dyDescent="0.25">
      <c r="B122" s="12"/>
      <c r="C122" s="12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</row>
    <row r="123" spans="2:141" s="10" customFormat="1" x14ac:dyDescent="0.25">
      <c r="B123" s="12"/>
      <c r="C123" s="12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</row>
    <row r="124" spans="2:141" s="10" customFormat="1" x14ac:dyDescent="0.25">
      <c r="B124" s="12"/>
      <c r="C124" s="12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</row>
    <row r="125" spans="2:141" s="10" customFormat="1" x14ac:dyDescent="0.25">
      <c r="B125" s="12"/>
      <c r="C125" s="12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</row>
    <row r="126" spans="2:141" s="10" customFormat="1" x14ac:dyDescent="0.25">
      <c r="B126" s="12"/>
      <c r="C126" s="12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</row>
    <row r="127" spans="2:141" s="10" customFormat="1" x14ac:dyDescent="0.25">
      <c r="B127" s="12"/>
      <c r="C127" s="12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</row>
    <row r="128" spans="2:141" s="10" customFormat="1" x14ac:dyDescent="0.25">
      <c r="B128" s="12"/>
      <c r="C128" s="12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</row>
    <row r="129" spans="2:141" s="10" customFormat="1" x14ac:dyDescent="0.25">
      <c r="B129" s="12"/>
      <c r="C129" s="12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</row>
    <row r="130" spans="2:141" s="10" customFormat="1" x14ac:dyDescent="0.25">
      <c r="B130" s="12"/>
      <c r="C130" s="12"/>
      <c r="D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</row>
    <row r="131" spans="2:141" s="10" customFormat="1" x14ac:dyDescent="0.25">
      <c r="B131" s="12"/>
      <c r="C131" s="12"/>
      <c r="D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</row>
    <row r="132" spans="2:141" s="10" customFormat="1" x14ac:dyDescent="0.25">
      <c r="B132" s="12"/>
      <c r="C132" s="12"/>
      <c r="D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</row>
    <row r="133" spans="2:141" s="10" customFormat="1" x14ac:dyDescent="0.25">
      <c r="B133" s="12"/>
      <c r="C133" s="12"/>
      <c r="D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</row>
    <row r="134" spans="2:141" s="10" customFormat="1" x14ac:dyDescent="0.25">
      <c r="B134" s="12"/>
      <c r="C134" s="12"/>
      <c r="D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</row>
    <row r="135" spans="2:141" s="10" customFormat="1" x14ac:dyDescent="0.25">
      <c r="B135" s="12"/>
      <c r="C135" s="12"/>
      <c r="D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</row>
    <row r="136" spans="2:141" s="10" customFormat="1" x14ac:dyDescent="0.25">
      <c r="B136" s="12"/>
      <c r="C136" s="12"/>
      <c r="D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</row>
    <row r="137" spans="2:141" s="10" customFormat="1" x14ac:dyDescent="0.25">
      <c r="B137" s="12"/>
      <c r="C137" s="12"/>
      <c r="D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</row>
    <row r="138" spans="2:141" s="10" customFormat="1" x14ac:dyDescent="0.25">
      <c r="B138" s="12"/>
      <c r="C138" s="12"/>
      <c r="D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</row>
    <row r="139" spans="2:141" s="10" customFormat="1" x14ac:dyDescent="0.25">
      <c r="B139" s="12"/>
      <c r="C139" s="12"/>
      <c r="D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</row>
    <row r="140" spans="2:141" s="10" customFormat="1" x14ac:dyDescent="0.25">
      <c r="B140" s="12"/>
      <c r="C140" s="12"/>
      <c r="D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</row>
    <row r="141" spans="2:141" s="10" customFormat="1" x14ac:dyDescent="0.25">
      <c r="B141" s="12"/>
      <c r="C141" s="12"/>
      <c r="D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</row>
    <row r="142" spans="2:141" s="10" customFormat="1" x14ac:dyDescent="0.25">
      <c r="B142" s="12"/>
      <c r="C142" s="12"/>
      <c r="D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</row>
    <row r="143" spans="2:141" s="10" customFormat="1" x14ac:dyDescent="0.25">
      <c r="B143" s="12"/>
      <c r="C143" s="12"/>
      <c r="D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</row>
    <row r="144" spans="2:141" s="10" customFormat="1" x14ac:dyDescent="0.25">
      <c r="B144" s="12"/>
      <c r="C144" s="12"/>
      <c r="D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</row>
    <row r="145" spans="2:141" s="10" customFormat="1" x14ac:dyDescent="0.25">
      <c r="B145" s="12"/>
      <c r="C145" s="12"/>
      <c r="D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</row>
    <row r="146" spans="2:141" s="10" customFormat="1" x14ac:dyDescent="0.25">
      <c r="B146" s="12"/>
      <c r="C146" s="12"/>
      <c r="D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</row>
    <row r="147" spans="2:141" s="10" customFormat="1" x14ac:dyDescent="0.25">
      <c r="B147" s="12"/>
      <c r="C147" s="12"/>
      <c r="D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</row>
    <row r="148" spans="2:141" s="10" customFormat="1" x14ac:dyDescent="0.25">
      <c r="B148" s="12"/>
      <c r="C148" s="12"/>
      <c r="D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</row>
    <row r="149" spans="2:141" s="10" customFormat="1" x14ac:dyDescent="0.25">
      <c r="B149" s="12"/>
      <c r="C149" s="12"/>
      <c r="D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</row>
    <row r="150" spans="2:141" s="10" customFormat="1" x14ac:dyDescent="0.25">
      <c r="B150" s="12"/>
      <c r="C150" s="12"/>
      <c r="D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</row>
    <row r="151" spans="2:141" s="10" customFormat="1" x14ac:dyDescent="0.25">
      <c r="B151" s="12"/>
      <c r="C151" s="12"/>
      <c r="D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</row>
    <row r="152" spans="2:141" s="10" customFormat="1" x14ac:dyDescent="0.25">
      <c r="B152" s="12"/>
      <c r="C152" s="12"/>
      <c r="D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</row>
    <row r="153" spans="2:141" s="10" customFormat="1" x14ac:dyDescent="0.25">
      <c r="B153" s="12"/>
      <c r="C153" s="12"/>
      <c r="D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</row>
    <row r="154" spans="2:141" s="10" customFormat="1" x14ac:dyDescent="0.25">
      <c r="B154" s="12"/>
      <c r="C154" s="12"/>
      <c r="D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</row>
    <row r="155" spans="2:141" s="10" customFormat="1" x14ac:dyDescent="0.25">
      <c r="B155" s="12"/>
      <c r="C155" s="12"/>
      <c r="D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</row>
    <row r="156" spans="2:141" s="10" customFormat="1" x14ac:dyDescent="0.25">
      <c r="B156" s="12"/>
      <c r="C156" s="12"/>
      <c r="D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</row>
    <row r="157" spans="2:141" s="10" customFormat="1" x14ac:dyDescent="0.25">
      <c r="B157" s="12"/>
      <c r="C157" s="12"/>
      <c r="D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</row>
    <row r="158" spans="2:141" s="10" customFormat="1" x14ac:dyDescent="0.25">
      <c r="B158" s="12"/>
      <c r="C158" s="12"/>
      <c r="D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</row>
    <row r="159" spans="2:141" s="10" customFormat="1" x14ac:dyDescent="0.25">
      <c r="B159" s="12"/>
      <c r="C159" s="12"/>
      <c r="D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</row>
    <row r="160" spans="2:141" s="10" customFormat="1" x14ac:dyDescent="0.25">
      <c r="B160" s="12"/>
      <c r="C160" s="12"/>
      <c r="D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</row>
    <row r="161" spans="2:141" s="10" customFormat="1" x14ac:dyDescent="0.25">
      <c r="B161" s="12"/>
      <c r="C161" s="12"/>
      <c r="D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</row>
    <row r="162" spans="2:141" s="10" customFormat="1" x14ac:dyDescent="0.25">
      <c r="B162" s="12"/>
      <c r="C162" s="12"/>
      <c r="D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</row>
    <row r="163" spans="2:141" s="10" customFormat="1" x14ac:dyDescent="0.25">
      <c r="B163" s="12"/>
      <c r="C163" s="12"/>
      <c r="D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</row>
    <row r="164" spans="2:141" s="10" customFormat="1" x14ac:dyDescent="0.25">
      <c r="B164" s="12"/>
      <c r="C164" s="12"/>
      <c r="D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</row>
    <row r="165" spans="2:141" s="10" customFormat="1" x14ac:dyDescent="0.25">
      <c r="B165" s="12"/>
      <c r="C165" s="12"/>
      <c r="D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</row>
    <row r="166" spans="2:141" s="10" customFormat="1" x14ac:dyDescent="0.25">
      <c r="B166" s="12"/>
      <c r="C166" s="12"/>
      <c r="D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</row>
  </sheetData>
  <sheetProtection password="E433" sheet="1" objects="1" scenarios="1"/>
  <mergeCells count="48">
    <mergeCell ref="A4:E4"/>
    <mergeCell ref="F4:CI4"/>
    <mergeCell ref="DQ44:DU44"/>
    <mergeCell ref="DQ33:DU33"/>
    <mergeCell ref="DQ34:DU34"/>
    <mergeCell ref="DQ35:DU35"/>
    <mergeCell ref="DQ36:DU36"/>
    <mergeCell ref="DQ37:DU37"/>
    <mergeCell ref="DQ38:DU38"/>
    <mergeCell ref="DQ39:DU39"/>
    <mergeCell ref="DQ40:DU40"/>
    <mergeCell ref="DQ41:DU41"/>
    <mergeCell ref="DQ42:DU42"/>
    <mergeCell ref="DQ43:DU43"/>
    <mergeCell ref="DQ32:DU32"/>
    <mergeCell ref="DQ21:DU21"/>
    <mergeCell ref="DQ22:DU22"/>
    <mergeCell ref="DQ23:DU23"/>
    <mergeCell ref="DQ24:DU24"/>
    <mergeCell ref="DQ25:DU25"/>
    <mergeCell ref="DQ26:DU26"/>
    <mergeCell ref="DQ27:DU27"/>
    <mergeCell ref="DQ28:DU28"/>
    <mergeCell ref="DQ29:DU29"/>
    <mergeCell ref="DQ30:DU30"/>
    <mergeCell ref="DQ31:DU31"/>
    <mergeCell ref="DQ20:DU20"/>
    <mergeCell ref="DQ11:DU11"/>
    <mergeCell ref="DQ12:DU12"/>
    <mergeCell ref="DQ13:DU13"/>
    <mergeCell ref="DQ14:DU14"/>
    <mergeCell ref="DQ15:DU15"/>
    <mergeCell ref="DQ16:DU16"/>
    <mergeCell ref="DQ17:DU17"/>
    <mergeCell ref="DQ18:DU18"/>
    <mergeCell ref="DQ19:DU19"/>
    <mergeCell ref="EA4:EH4"/>
    <mergeCell ref="DQ6:DU6"/>
    <mergeCell ref="DQ7:DU7"/>
    <mergeCell ref="DQ8:DU8"/>
    <mergeCell ref="DV4:DZ4"/>
    <mergeCell ref="DQ9:DU9"/>
    <mergeCell ref="DQ10:DU10"/>
    <mergeCell ref="CJ4:DD4"/>
    <mergeCell ref="DI4:DJ4"/>
    <mergeCell ref="DK4:DP4"/>
    <mergeCell ref="DQ4:DU4"/>
    <mergeCell ref="DE4:DH4"/>
  </mergeCells>
  <conditionalFormatting sqref="F21:G22 F8:G8">
    <cfRule type="containsText" dxfId="1" priority="1" operator="containsText" text="gasket">
      <formula>NOT(ISERROR(SEARCH("gasket",F8)))</formula>
    </cfRule>
    <cfRule type="containsText" dxfId="0" priority="2" operator="containsText" text="gauge">
      <formula>NOT(ISERROR(SEARCH("gauge",F8)))</formula>
    </cfRule>
  </conditionalFormatting>
  <pageMargins left="0.25" right="0.25" top="0.5" bottom="0.75" header="0.25" footer="0.25"/>
  <pageSetup orientation="landscape" verticalDpi="598" r:id="rId1"/>
  <headerFooter>
    <oddFooter>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I141"/>
  <sheetViews>
    <sheetView showGridLine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5" sqref="A5"/>
    </sheetView>
  </sheetViews>
  <sheetFormatPr defaultRowHeight="15" x14ac:dyDescent="0.25"/>
  <cols>
    <col min="1" max="1" width="10.28515625" style="4" customWidth="1"/>
    <col min="2" max="2" width="12.28515625" style="12" bestFit="1" customWidth="1"/>
    <col min="3" max="3" width="8.7109375" style="12" bestFit="1" customWidth="1"/>
    <col min="4" max="4" width="29" style="4" customWidth="1"/>
    <col min="5" max="5" width="51" style="10" customWidth="1"/>
    <col min="6" max="6" width="16.28515625" style="4" bestFit="1" customWidth="1"/>
    <col min="7" max="7" width="16.7109375" style="4" bestFit="1" customWidth="1"/>
    <col min="8" max="8" width="32.5703125" style="4" bestFit="1" customWidth="1"/>
    <col min="9" max="9" width="13.5703125" style="4" bestFit="1" customWidth="1"/>
    <col min="10" max="10" width="25.5703125" style="4" bestFit="1" customWidth="1"/>
    <col min="11" max="11" width="23.140625" style="4" bestFit="1" customWidth="1"/>
    <col min="12" max="12" width="21" style="4" bestFit="1" customWidth="1"/>
    <col min="13" max="13" width="16.5703125" style="4" bestFit="1" customWidth="1"/>
    <col min="14" max="14" width="25.5703125" style="4" bestFit="1" customWidth="1"/>
    <col min="15" max="15" width="16.7109375" style="4" bestFit="1" customWidth="1"/>
    <col min="16" max="16" width="25.5703125" style="4" bestFit="1" customWidth="1"/>
    <col min="17" max="17" width="23.5703125" style="4" bestFit="1" customWidth="1"/>
    <col min="18" max="18" width="19.5703125" style="4" bestFit="1" customWidth="1"/>
    <col min="19" max="19" width="23.5703125" style="4" bestFit="1" customWidth="1"/>
    <col min="20" max="20" width="25.5703125" style="4" bestFit="1" customWidth="1"/>
    <col min="21" max="21" width="23.42578125" style="4" bestFit="1" customWidth="1"/>
    <col min="22" max="22" width="25.5703125" style="4" bestFit="1" customWidth="1"/>
    <col min="23" max="23" width="14.5703125" style="4" bestFit="1" customWidth="1"/>
    <col min="24" max="24" width="25.5703125" style="4" bestFit="1" customWidth="1"/>
    <col min="25" max="25" width="15.7109375" style="4" bestFit="1" customWidth="1"/>
    <col min="26" max="26" width="19.5703125" style="4" bestFit="1" customWidth="1"/>
    <col min="27" max="27" width="13.5703125" style="4" bestFit="1" customWidth="1"/>
    <col min="28" max="28" width="19.5703125" style="4" bestFit="1" customWidth="1"/>
    <col min="29" max="29" width="15.42578125" style="4" bestFit="1" customWidth="1"/>
    <col min="30" max="30" width="19.5703125" style="4" bestFit="1" customWidth="1"/>
    <col min="31" max="31" width="15.42578125" style="4" bestFit="1" customWidth="1"/>
    <col min="32" max="32" width="19.5703125" style="4" bestFit="1" customWidth="1"/>
    <col min="33" max="33" width="15.140625" style="4" bestFit="1" customWidth="1"/>
    <col min="34" max="34" width="19.5703125" style="4" bestFit="1" customWidth="1"/>
    <col min="35" max="35" width="15" style="4" bestFit="1" customWidth="1"/>
    <col min="36" max="36" width="19.5703125" style="4" bestFit="1" customWidth="1"/>
    <col min="37" max="37" width="11" style="4" bestFit="1" customWidth="1"/>
    <col min="38" max="38" width="21" style="4" bestFit="1" customWidth="1"/>
    <col min="39" max="39" width="10.7109375" style="4" bestFit="1" customWidth="1"/>
    <col min="40" max="40" width="14.42578125" style="4" bestFit="1" customWidth="1"/>
    <col min="41" max="41" width="15" style="4" bestFit="1" customWidth="1"/>
    <col min="42" max="42" width="25.5703125" style="4" bestFit="1" customWidth="1"/>
    <col min="43" max="43" width="14.140625" style="4" bestFit="1" customWidth="1"/>
    <col min="44" max="44" width="25.5703125" style="4" bestFit="1" customWidth="1"/>
    <col min="45" max="45" width="14.140625" style="4" bestFit="1" customWidth="1"/>
    <col min="46" max="46" width="25.5703125" style="4" bestFit="1" customWidth="1"/>
    <col min="47" max="47" width="13.7109375" style="4" bestFit="1" customWidth="1"/>
    <col min="48" max="48" width="14.42578125" style="4" bestFit="1" customWidth="1"/>
    <col min="49" max="49" width="13.5703125" style="4" bestFit="1" customWidth="1"/>
    <col min="50" max="50" width="14.42578125" style="4" bestFit="1" customWidth="1"/>
    <col min="51" max="51" width="9.7109375" style="4" bestFit="1" customWidth="1"/>
    <col min="52" max="52" width="19.5703125" style="4" bestFit="1" customWidth="1"/>
    <col min="53" max="53" width="12.5703125" style="4" bestFit="1" customWidth="1"/>
    <col min="54" max="54" width="19.5703125" style="4" bestFit="1" customWidth="1"/>
    <col min="55" max="55" width="12.7109375" style="4" bestFit="1" customWidth="1"/>
    <col min="56" max="56" width="14.42578125" style="4" bestFit="1" customWidth="1"/>
    <col min="57" max="57" width="13.85546875" style="4" bestFit="1" customWidth="1"/>
    <col min="58" max="58" width="14.42578125" style="4" bestFit="1" customWidth="1"/>
    <col min="59" max="59" width="10.140625" style="4" bestFit="1" customWidth="1"/>
    <col min="60" max="60" width="12" style="4" bestFit="1" customWidth="1"/>
    <col min="61" max="61" width="6.140625" style="4" customWidth="1"/>
    <col min="62" max="62" width="9.7109375" style="4" customWidth="1"/>
    <col min="63" max="63" width="7.140625" style="4" customWidth="1"/>
    <col min="64" max="64" width="11.28515625" style="4" customWidth="1"/>
    <col min="65" max="65" width="9.42578125" style="4" customWidth="1"/>
    <col min="66" max="66" width="10.5703125" style="4" customWidth="1"/>
    <col min="67" max="68" width="8.42578125" style="4" customWidth="1"/>
    <col min="69" max="69" width="12.5703125" style="4" customWidth="1"/>
    <col min="70" max="70" width="7.7109375" style="4" customWidth="1"/>
    <col min="71" max="71" width="10.28515625" style="4" customWidth="1"/>
    <col min="72" max="72" width="15.5703125" style="4" customWidth="1"/>
    <col min="73" max="73" width="9.5703125" style="4" customWidth="1"/>
    <col min="74" max="74" width="10.5703125" style="4" customWidth="1"/>
    <col min="75" max="75" width="6.140625" style="4" customWidth="1"/>
    <col min="76" max="77" width="9.28515625" style="4" customWidth="1"/>
    <col min="78" max="78" width="14.140625" style="4" customWidth="1"/>
    <col min="79" max="79" width="11" style="4" customWidth="1"/>
    <col min="80" max="84" width="9.140625" style="4" customWidth="1"/>
    <col min="85" max="85" width="14.85546875" style="4" customWidth="1"/>
    <col min="86" max="86" width="17.140625" style="4" customWidth="1"/>
    <col min="87" max="87" width="11.5703125" style="4" bestFit="1" customWidth="1"/>
    <col min="88" max="88" width="11.140625" style="4" bestFit="1" customWidth="1"/>
    <col min="89" max="89" width="11.42578125" style="4" bestFit="1" customWidth="1"/>
    <col min="90" max="90" width="8.28515625" style="4" bestFit="1" customWidth="1"/>
    <col min="91" max="91" width="11.42578125" style="4" bestFit="1" customWidth="1"/>
    <col min="92" max="92" width="8.85546875" style="4" bestFit="1" customWidth="1"/>
    <col min="93" max="93" width="7" style="4" bestFit="1" customWidth="1"/>
    <col min="94" max="94" width="17.85546875" style="4" customWidth="1"/>
    <col min="95" max="95" width="6.85546875" style="4" bestFit="1" customWidth="1"/>
    <col min="96" max="96" width="6.7109375" style="4" customWidth="1"/>
    <col min="97" max="97" width="7.5703125" style="4" bestFit="1" customWidth="1"/>
    <col min="98" max="98" width="7" style="4" bestFit="1" customWidth="1"/>
    <col min="99" max="99" width="20.140625" style="4" bestFit="1" customWidth="1"/>
    <col min="100" max="100" width="6.85546875" style="4" bestFit="1" customWidth="1"/>
    <col min="101" max="101" width="5.5703125" style="4" bestFit="1" customWidth="1"/>
    <col min="102" max="102" width="7.5703125" style="4" bestFit="1" customWidth="1"/>
    <col min="103" max="103" width="17.85546875" style="4" customWidth="1"/>
    <col min="104" max="104" width="10.42578125" style="4" bestFit="1" customWidth="1"/>
    <col min="105" max="105" width="12" style="4" bestFit="1" customWidth="1"/>
    <col min="106" max="107" width="14.42578125" style="4" bestFit="1" customWidth="1"/>
    <col min="108" max="108" width="13.28515625" style="4" bestFit="1" customWidth="1"/>
    <col min="109" max="109" width="16.28515625" style="4" bestFit="1" customWidth="1"/>
    <col min="110" max="110" width="22.28515625" style="4" hidden="1" customWidth="1"/>
    <col min="111" max="111" width="12.140625" style="4" hidden="1" customWidth="1"/>
    <col min="112" max="112" width="15.42578125" style="4" hidden="1" customWidth="1"/>
    <col min="113" max="113" width="12.42578125" style="4" hidden="1" customWidth="1"/>
    <col min="114" max="16384" width="9.140625" style="4"/>
  </cols>
  <sheetData>
    <row r="1" spans="1:113" x14ac:dyDescent="0.25">
      <c r="E1" s="116" t="s">
        <v>63</v>
      </c>
    </row>
    <row r="2" spans="1:113" ht="23.25" x14ac:dyDescent="0.25">
      <c r="E2" s="2" t="s">
        <v>346</v>
      </c>
      <c r="G2" s="2"/>
      <c r="H2" s="3"/>
    </row>
    <row r="3" spans="1:113" ht="20.25" x14ac:dyDescent="0.25">
      <c r="E3" s="39">
        <v>41969</v>
      </c>
    </row>
    <row r="4" spans="1:113" ht="15.75" customHeight="1" x14ac:dyDescent="0.25">
      <c r="A4" s="191" t="s">
        <v>17</v>
      </c>
      <c r="B4" s="191"/>
      <c r="C4" s="191"/>
      <c r="D4" s="191"/>
      <c r="E4" s="191"/>
      <c r="F4" s="192" t="s">
        <v>15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3" t="s">
        <v>16</v>
      </c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4" t="s">
        <v>74</v>
      </c>
      <c r="CD4" s="194"/>
      <c r="CE4" s="194"/>
      <c r="CF4" s="194"/>
      <c r="CG4" s="195" t="s">
        <v>19</v>
      </c>
      <c r="CH4" s="195"/>
      <c r="CI4" s="196" t="s">
        <v>77</v>
      </c>
      <c r="CJ4" s="196"/>
      <c r="CK4" s="196"/>
      <c r="CL4" s="196"/>
      <c r="CM4" s="196"/>
      <c r="CN4" s="196"/>
      <c r="CO4" s="197" t="s">
        <v>21</v>
      </c>
      <c r="CP4" s="197"/>
      <c r="CQ4" s="197"/>
      <c r="CR4" s="197"/>
      <c r="CS4" s="197"/>
      <c r="CT4" s="190" t="s">
        <v>27</v>
      </c>
      <c r="CU4" s="190"/>
      <c r="CV4" s="190"/>
      <c r="CW4" s="190"/>
      <c r="CX4" s="190"/>
      <c r="CY4" s="189" t="s">
        <v>33</v>
      </c>
      <c r="CZ4" s="189"/>
      <c r="DA4" s="189"/>
      <c r="DB4" s="189"/>
      <c r="DC4" s="189"/>
      <c r="DD4" s="189"/>
      <c r="DE4" s="189"/>
      <c r="DF4" s="189"/>
    </row>
    <row r="5" spans="1:113" x14ac:dyDescent="0.25">
      <c r="A5" s="171" t="s">
        <v>1815</v>
      </c>
      <c r="B5" s="172" t="s">
        <v>0</v>
      </c>
      <c r="C5" s="173" t="s">
        <v>72</v>
      </c>
      <c r="D5" s="172" t="s">
        <v>2</v>
      </c>
      <c r="E5" s="174" t="s">
        <v>1</v>
      </c>
      <c r="F5" s="187" t="s">
        <v>3</v>
      </c>
      <c r="G5" s="177" t="s">
        <v>7</v>
      </c>
      <c r="H5" s="187" t="s">
        <v>4</v>
      </c>
      <c r="I5" s="177" t="s">
        <v>6</v>
      </c>
      <c r="J5" s="187" t="s">
        <v>5</v>
      </c>
      <c r="K5" s="177" t="s">
        <v>55</v>
      </c>
      <c r="L5" s="187" t="s">
        <v>53</v>
      </c>
      <c r="M5" s="177" t="s">
        <v>56</v>
      </c>
      <c r="N5" s="187" t="s">
        <v>57</v>
      </c>
      <c r="O5" s="177" t="s">
        <v>58</v>
      </c>
      <c r="P5" s="187" t="s">
        <v>59</v>
      </c>
      <c r="Q5" s="177" t="s">
        <v>60</v>
      </c>
      <c r="R5" s="187" t="s">
        <v>71</v>
      </c>
      <c r="S5" s="177" t="s">
        <v>60</v>
      </c>
      <c r="T5" s="187" t="s">
        <v>148</v>
      </c>
      <c r="U5" s="177" t="s">
        <v>60</v>
      </c>
      <c r="V5" s="187" t="s">
        <v>149</v>
      </c>
      <c r="W5" s="177" t="s">
        <v>60</v>
      </c>
      <c r="X5" s="187" t="s">
        <v>155</v>
      </c>
      <c r="Y5" s="177" t="s">
        <v>60</v>
      </c>
      <c r="Z5" s="187" t="s">
        <v>156</v>
      </c>
      <c r="AA5" s="177" t="s">
        <v>60</v>
      </c>
      <c r="AB5" s="187" t="s">
        <v>161</v>
      </c>
      <c r="AC5" s="177" t="s">
        <v>60</v>
      </c>
      <c r="AD5" s="187" t="s">
        <v>163</v>
      </c>
      <c r="AE5" s="177" t="s">
        <v>60</v>
      </c>
      <c r="AF5" s="187" t="s">
        <v>192</v>
      </c>
      <c r="AG5" s="177" t="s">
        <v>60</v>
      </c>
      <c r="AH5" s="187" t="s">
        <v>193</v>
      </c>
      <c r="AI5" s="177" t="s">
        <v>60</v>
      </c>
      <c r="AJ5" s="187" t="s">
        <v>194</v>
      </c>
      <c r="AK5" s="177" t="s">
        <v>60</v>
      </c>
      <c r="AL5" s="187" t="s">
        <v>237</v>
      </c>
      <c r="AM5" s="177" t="s">
        <v>60</v>
      </c>
      <c r="AN5" s="187" t="s">
        <v>236</v>
      </c>
      <c r="AO5" s="177" t="s">
        <v>60</v>
      </c>
      <c r="AP5" s="187" t="s">
        <v>234</v>
      </c>
      <c r="AQ5" s="177" t="s">
        <v>60</v>
      </c>
      <c r="AR5" s="187" t="s">
        <v>235</v>
      </c>
      <c r="AS5" s="177" t="s">
        <v>60</v>
      </c>
      <c r="AT5" s="187" t="s">
        <v>242</v>
      </c>
      <c r="AU5" s="177" t="s">
        <v>60</v>
      </c>
      <c r="AV5" s="187" t="s">
        <v>243</v>
      </c>
      <c r="AW5" s="177" t="s">
        <v>60</v>
      </c>
      <c r="AX5" s="187" t="s">
        <v>248</v>
      </c>
      <c r="AY5" s="177" t="s">
        <v>60</v>
      </c>
      <c r="AZ5" s="187" t="s">
        <v>249</v>
      </c>
      <c r="BA5" s="177" t="s">
        <v>60</v>
      </c>
      <c r="BB5" s="187" t="s">
        <v>250</v>
      </c>
      <c r="BC5" s="177" t="s">
        <v>60</v>
      </c>
      <c r="BD5" s="187" t="s">
        <v>251</v>
      </c>
      <c r="BE5" s="177" t="s">
        <v>60</v>
      </c>
      <c r="BF5" s="187" t="s">
        <v>252</v>
      </c>
      <c r="BG5" s="177" t="s">
        <v>60</v>
      </c>
      <c r="BH5" s="178" t="s">
        <v>8</v>
      </c>
      <c r="BI5" s="178" t="s">
        <v>46</v>
      </c>
      <c r="BJ5" s="178" t="s">
        <v>9</v>
      </c>
      <c r="BK5" s="178" t="s">
        <v>35</v>
      </c>
      <c r="BL5" s="178" t="s">
        <v>10</v>
      </c>
      <c r="BM5" s="178" t="s">
        <v>47</v>
      </c>
      <c r="BN5" s="178" t="s">
        <v>11</v>
      </c>
      <c r="BO5" s="178" t="s">
        <v>52</v>
      </c>
      <c r="BP5" s="178" t="s">
        <v>12</v>
      </c>
      <c r="BQ5" s="178" t="s">
        <v>51</v>
      </c>
      <c r="BR5" s="178" t="s">
        <v>48</v>
      </c>
      <c r="BS5" s="178" t="s">
        <v>14</v>
      </c>
      <c r="BT5" s="178" t="s">
        <v>36</v>
      </c>
      <c r="BU5" s="178" t="s">
        <v>49</v>
      </c>
      <c r="BV5" s="178" t="s">
        <v>50</v>
      </c>
      <c r="BW5" s="178" t="s">
        <v>45</v>
      </c>
      <c r="BX5" s="178" t="s">
        <v>37</v>
      </c>
      <c r="BY5" s="178" t="s">
        <v>75</v>
      </c>
      <c r="BZ5" s="178" t="s">
        <v>38</v>
      </c>
      <c r="CA5" s="178" t="s">
        <v>39</v>
      </c>
      <c r="CB5" s="178" t="s">
        <v>13</v>
      </c>
      <c r="CC5" s="179" t="s">
        <v>20</v>
      </c>
      <c r="CD5" s="180" t="s">
        <v>348</v>
      </c>
      <c r="CE5" s="181" t="s">
        <v>349</v>
      </c>
      <c r="CF5" s="181" t="s">
        <v>350</v>
      </c>
      <c r="CG5" s="182" t="s">
        <v>18</v>
      </c>
      <c r="CH5" s="182" t="s">
        <v>54</v>
      </c>
      <c r="CI5" s="202" t="s">
        <v>22</v>
      </c>
      <c r="CJ5" s="202" t="s">
        <v>23</v>
      </c>
      <c r="CK5" s="202" t="s">
        <v>24</v>
      </c>
      <c r="CL5" s="202" t="s">
        <v>78</v>
      </c>
      <c r="CM5" s="202" t="s">
        <v>24</v>
      </c>
      <c r="CN5" s="202" t="s">
        <v>79</v>
      </c>
      <c r="CO5" s="183" t="s">
        <v>22</v>
      </c>
      <c r="CP5" s="183" t="s">
        <v>23</v>
      </c>
      <c r="CQ5" s="183" t="s">
        <v>24</v>
      </c>
      <c r="CR5" s="183" t="s">
        <v>25</v>
      </c>
      <c r="CS5" s="183" t="s">
        <v>26</v>
      </c>
      <c r="CT5" s="184" t="s">
        <v>22</v>
      </c>
      <c r="CU5" s="184" t="s">
        <v>23</v>
      </c>
      <c r="CV5" s="184" t="s">
        <v>24</v>
      </c>
      <c r="CW5" s="184" t="s">
        <v>25</v>
      </c>
      <c r="CX5" s="184" t="s">
        <v>26</v>
      </c>
      <c r="CY5" s="203" t="s">
        <v>44</v>
      </c>
      <c r="CZ5" s="203" t="s">
        <v>28</v>
      </c>
      <c r="DA5" s="203" t="s">
        <v>29</v>
      </c>
      <c r="DB5" s="203" t="s">
        <v>30</v>
      </c>
      <c r="DC5" s="203" t="s">
        <v>31</v>
      </c>
      <c r="DD5" s="203" t="s">
        <v>32</v>
      </c>
      <c r="DE5" s="203" t="s">
        <v>34</v>
      </c>
      <c r="DF5" s="7" t="s">
        <v>43</v>
      </c>
      <c r="DG5" s="7" t="s">
        <v>40</v>
      </c>
      <c r="DH5" s="7" t="s">
        <v>41</v>
      </c>
      <c r="DI5" s="7" t="s">
        <v>42</v>
      </c>
    </row>
    <row r="6" spans="1:113" s="1" customFormat="1" ht="15" customHeight="1" x14ac:dyDescent="0.25">
      <c r="A6" s="186">
        <v>41969</v>
      </c>
      <c r="B6" s="63" t="s">
        <v>80</v>
      </c>
      <c r="C6" s="51" t="s">
        <v>64</v>
      </c>
      <c r="D6" s="51" t="s">
        <v>93</v>
      </c>
      <c r="E6" s="75" t="s">
        <v>347</v>
      </c>
      <c r="F6" s="40" t="s">
        <v>106</v>
      </c>
      <c r="G6" s="69" t="s">
        <v>107</v>
      </c>
      <c r="H6" s="52" t="s">
        <v>140</v>
      </c>
      <c r="I6" s="49" t="s">
        <v>139</v>
      </c>
      <c r="J6" s="52" t="s">
        <v>142</v>
      </c>
      <c r="K6" s="49" t="s">
        <v>141</v>
      </c>
      <c r="L6" s="72" t="s">
        <v>144</v>
      </c>
      <c r="M6" s="73" t="s">
        <v>143</v>
      </c>
      <c r="N6" s="72" t="s">
        <v>146</v>
      </c>
      <c r="O6" s="73" t="s">
        <v>145</v>
      </c>
      <c r="P6" s="52" t="s">
        <v>146</v>
      </c>
      <c r="Q6" s="49" t="s">
        <v>147</v>
      </c>
      <c r="R6" s="52" t="s">
        <v>151</v>
      </c>
      <c r="S6" s="49" t="s">
        <v>150</v>
      </c>
      <c r="T6" s="52" t="s">
        <v>151</v>
      </c>
      <c r="U6" s="49" t="s">
        <v>152</v>
      </c>
      <c r="V6" s="52" t="s">
        <v>153</v>
      </c>
      <c r="W6" s="49" t="s">
        <v>154</v>
      </c>
      <c r="X6" s="52" t="s">
        <v>157</v>
      </c>
      <c r="Y6" s="49" t="s">
        <v>158</v>
      </c>
      <c r="Z6" s="52" t="s">
        <v>160</v>
      </c>
      <c r="AA6" s="49" t="s">
        <v>159</v>
      </c>
      <c r="AB6" s="52" t="s">
        <v>160</v>
      </c>
      <c r="AC6" s="49" t="s">
        <v>162</v>
      </c>
      <c r="AD6" s="52" t="s">
        <v>142</v>
      </c>
      <c r="AE6" s="49" t="s">
        <v>164</v>
      </c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0" t="s">
        <v>137</v>
      </c>
      <c r="BI6" s="46"/>
      <c r="BJ6" s="30"/>
      <c r="BK6" s="46"/>
      <c r="BL6" s="44" t="s">
        <v>138</v>
      </c>
      <c r="BM6" s="46"/>
      <c r="BN6" s="30"/>
      <c r="BO6" s="30"/>
      <c r="BP6" s="40"/>
      <c r="BQ6" s="40"/>
      <c r="BR6" s="40"/>
      <c r="BS6" s="40"/>
      <c r="BT6" s="40"/>
      <c r="BU6" s="40"/>
      <c r="BV6" s="40"/>
      <c r="BW6" s="29"/>
      <c r="BX6" s="40"/>
      <c r="BY6" s="40"/>
      <c r="BZ6" s="40"/>
      <c r="CA6" s="40"/>
      <c r="CB6" s="30"/>
      <c r="CC6" s="41">
        <v>120.17</v>
      </c>
      <c r="CD6" s="28">
        <v>0.5</v>
      </c>
      <c r="CE6" s="41">
        <v>0.55000000000000004</v>
      </c>
      <c r="CF6" s="41">
        <v>0.35</v>
      </c>
      <c r="CG6" s="66" t="s">
        <v>123</v>
      </c>
      <c r="CH6" s="67" t="s">
        <v>124</v>
      </c>
      <c r="CI6" s="50"/>
      <c r="CJ6" s="50"/>
      <c r="CK6" s="50"/>
      <c r="CL6" s="76">
        <v>3.9</v>
      </c>
      <c r="CM6" s="76">
        <v>8.6199999999999992</v>
      </c>
      <c r="CN6" s="50"/>
      <c r="CO6" s="198" t="s">
        <v>73</v>
      </c>
      <c r="CP6" s="198"/>
      <c r="CQ6" s="198"/>
      <c r="CR6" s="198"/>
      <c r="CS6" s="198"/>
      <c r="CT6" s="61">
        <v>4.125</v>
      </c>
      <c r="CU6" s="61">
        <v>4.125</v>
      </c>
      <c r="CV6" s="61">
        <v>10.5</v>
      </c>
      <c r="CW6" s="62">
        <f t="shared" ref="CW6:CW18" si="0">(CV6*CU6*CT6)/1728</f>
        <v>0.1033935546875</v>
      </c>
      <c r="CX6" s="61">
        <v>1.85</v>
      </c>
      <c r="CY6" s="43" t="s">
        <v>61</v>
      </c>
      <c r="CZ6" s="35">
        <v>1</v>
      </c>
      <c r="DA6" s="35">
        <v>120</v>
      </c>
      <c r="DB6" s="35">
        <v>4</v>
      </c>
      <c r="DC6" s="35">
        <f t="shared" ref="DC6:DC18" si="1">CZ6*DA6*DB6</f>
        <v>480</v>
      </c>
      <c r="DD6" s="35">
        <f t="shared" ref="DD6:DD18" si="2">(CX6*DA6*DB6)+50</f>
        <v>938</v>
      </c>
      <c r="DE6" s="37" t="s">
        <v>63</v>
      </c>
      <c r="DF6" s="58"/>
      <c r="DG6" s="48"/>
      <c r="DH6" s="48"/>
      <c r="DI6" s="48"/>
    </row>
    <row r="7" spans="1:113" s="1" customFormat="1" ht="15" customHeight="1" x14ac:dyDescent="0.25">
      <c r="A7" s="186">
        <v>41969</v>
      </c>
      <c r="B7" s="63" t="s">
        <v>81</v>
      </c>
      <c r="C7" s="51" t="s">
        <v>64</v>
      </c>
      <c r="D7" s="51" t="s">
        <v>93</v>
      </c>
      <c r="E7" s="75" t="s">
        <v>347</v>
      </c>
      <c r="F7" s="40" t="s">
        <v>108</v>
      </c>
      <c r="G7" s="69" t="s">
        <v>109</v>
      </c>
      <c r="H7" s="52" t="s">
        <v>165</v>
      </c>
      <c r="I7" s="49" t="s">
        <v>166</v>
      </c>
      <c r="J7" s="52" t="s">
        <v>146</v>
      </c>
      <c r="K7" s="49" t="s">
        <v>167</v>
      </c>
      <c r="L7" s="65"/>
      <c r="M7" s="65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30"/>
      <c r="BI7" s="71"/>
      <c r="BJ7" s="30"/>
      <c r="BK7" s="46"/>
      <c r="BL7" s="30"/>
      <c r="BM7" s="46"/>
      <c r="BN7" s="30"/>
      <c r="BO7" s="30"/>
      <c r="BP7" s="40"/>
      <c r="BQ7" s="40"/>
      <c r="BR7" s="40"/>
      <c r="BS7" s="40"/>
      <c r="BT7" s="40"/>
      <c r="BU7" s="40"/>
      <c r="BV7" s="40"/>
      <c r="BW7" s="29"/>
      <c r="BX7" s="40"/>
      <c r="BY7" s="40"/>
      <c r="BZ7" s="40"/>
      <c r="CA7" s="40"/>
      <c r="CB7" s="30"/>
      <c r="CC7" s="41">
        <v>85.32</v>
      </c>
      <c r="CD7" s="28">
        <v>0.5</v>
      </c>
      <c r="CE7" s="41">
        <v>0.55000000000000004</v>
      </c>
      <c r="CF7" s="41">
        <v>0.35</v>
      </c>
      <c r="CG7" s="66" t="s">
        <v>125</v>
      </c>
      <c r="CH7" s="67" t="s">
        <v>126</v>
      </c>
      <c r="CI7" s="50"/>
      <c r="CJ7" s="50"/>
      <c r="CK7" s="50"/>
      <c r="CL7" s="76">
        <v>2.36</v>
      </c>
      <c r="CM7" s="76">
        <v>5.31</v>
      </c>
      <c r="CN7" s="50"/>
      <c r="CO7" s="198" t="s">
        <v>73</v>
      </c>
      <c r="CP7" s="198"/>
      <c r="CQ7" s="198"/>
      <c r="CR7" s="198"/>
      <c r="CS7" s="198"/>
      <c r="CT7" s="61">
        <v>2.875</v>
      </c>
      <c r="CU7" s="61">
        <v>2.875</v>
      </c>
      <c r="CV7" s="61">
        <v>8.5</v>
      </c>
      <c r="CW7" s="62">
        <f t="shared" si="0"/>
        <v>4.0658456307870371E-2</v>
      </c>
      <c r="CX7" s="61">
        <v>1.05</v>
      </c>
      <c r="CY7" s="43" t="s">
        <v>61</v>
      </c>
      <c r="CZ7" s="35">
        <v>1</v>
      </c>
      <c r="DA7" s="35">
        <v>238</v>
      </c>
      <c r="DB7" s="35">
        <v>5</v>
      </c>
      <c r="DC7" s="35">
        <f t="shared" si="1"/>
        <v>1190</v>
      </c>
      <c r="DD7" s="35">
        <f t="shared" si="2"/>
        <v>1299.5</v>
      </c>
      <c r="DE7" s="37" t="s">
        <v>63</v>
      </c>
      <c r="DF7" s="35" t="s">
        <v>62</v>
      </c>
      <c r="DG7" s="48"/>
      <c r="DH7" s="48"/>
      <c r="DI7" s="48"/>
    </row>
    <row r="8" spans="1:113" s="1" customFormat="1" ht="15" customHeight="1" x14ac:dyDescent="0.25">
      <c r="A8" s="186">
        <v>41969</v>
      </c>
      <c r="B8" s="63" t="s">
        <v>82</v>
      </c>
      <c r="C8" s="51" t="s">
        <v>64</v>
      </c>
      <c r="D8" s="51" t="s">
        <v>93</v>
      </c>
      <c r="E8" s="75" t="s">
        <v>347</v>
      </c>
      <c r="F8" s="40" t="s">
        <v>110</v>
      </c>
      <c r="G8" s="69" t="s">
        <v>111</v>
      </c>
      <c r="H8" s="52" t="s">
        <v>94</v>
      </c>
      <c r="I8" s="49" t="s">
        <v>169</v>
      </c>
      <c r="J8" s="52" t="s">
        <v>94</v>
      </c>
      <c r="K8" s="49" t="s">
        <v>170</v>
      </c>
      <c r="L8" s="52" t="s">
        <v>94</v>
      </c>
      <c r="M8" s="49" t="s">
        <v>171</v>
      </c>
      <c r="N8" s="52" t="s">
        <v>94</v>
      </c>
      <c r="O8" s="49" t="s">
        <v>172</v>
      </c>
      <c r="P8" s="52" t="s">
        <v>110</v>
      </c>
      <c r="Q8" s="49" t="s">
        <v>173</v>
      </c>
      <c r="R8" s="52" t="s">
        <v>174</v>
      </c>
      <c r="S8" s="49" t="s">
        <v>175</v>
      </c>
      <c r="T8" s="52" t="s">
        <v>176</v>
      </c>
      <c r="U8" s="49" t="s">
        <v>177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30"/>
      <c r="BI8" s="71"/>
      <c r="BJ8" s="30"/>
      <c r="BK8" s="46"/>
      <c r="BL8" s="49" t="s">
        <v>168</v>
      </c>
      <c r="BM8" s="46"/>
      <c r="BN8" s="30"/>
      <c r="BO8" s="30"/>
      <c r="BP8" s="40"/>
      <c r="BQ8" s="40"/>
      <c r="BR8" s="40"/>
      <c r="BS8" s="40"/>
      <c r="BT8" s="40"/>
      <c r="BU8" s="40"/>
      <c r="BV8" s="40"/>
      <c r="BW8" s="29"/>
      <c r="BX8" s="40"/>
      <c r="BY8" s="40"/>
      <c r="BZ8" s="40"/>
      <c r="CA8" s="40"/>
      <c r="CB8" s="30"/>
      <c r="CC8" s="41">
        <v>120.38</v>
      </c>
      <c r="CD8" s="28">
        <v>0.5</v>
      </c>
      <c r="CE8" s="41">
        <v>0.55000000000000004</v>
      </c>
      <c r="CF8" s="41">
        <v>0.35</v>
      </c>
      <c r="CG8" s="66" t="s">
        <v>127</v>
      </c>
      <c r="CH8" s="67" t="s">
        <v>128</v>
      </c>
      <c r="CI8" s="50"/>
      <c r="CJ8" s="50"/>
      <c r="CK8" s="50"/>
      <c r="CL8" s="76">
        <v>3.9</v>
      </c>
      <c r="CM8" s="76">
        <v>18.5</v>
      </c>
      <c r="CN8" s="50"/>
      <c r="CO8" s="198" t="s">
        <v>73</v>
      </c>
      <c r="CP8" s="198"/>
      <c r="CQ8" s="198"/>
      <c r="CR8" s="198"/>
      <c r="CS8" s="198"/>
      <c r="CT8" s="61">
        <v>4.625</v>
      </c>
      <c r="CU8" s="61">
        <v>4.625</v>
      </c>
      <c r="CV8" s="61">
        <v>19.5</v>
      </c>
      <c r="CW8" s="62">
        <f t="shared" si="0"/>
        <v>0.24138726128472221</v>
      </c>
      <c r="CX8" s="61">
        <v>4.45</v>
      </c>
      <c r="CY8" s="77" t="s">
        <v>61</v>
      </c>
      <c r="CZ8" s="35">
        <v>1</v>
      </c>
      <c r="DA8" s="35">
        <v>80</v>
      </c>
      <c r="DB8" s="35">
        <v>2</v>
      </c>
      <c r="DC8" s="35">
        <f t="shared" si="1"/>
        <v>160</v>
      </c>
      <c r="DD8" s="35">
        <f t="shared" si="2"/>
        <v>762</v>
      </c>
      <c r="DE8" s="37" t="s">
        <v>63</v>
      </c>
      <c r="DF8" s="35" t="s">
        <v>62</v>
      </c>
      <c r="DG8" s="48"/>
      <c r="DH8" s="48"/>
      <c r="DI8" s="48"/>
    </row>
    <row r="9" spans="1:113" s="1" customFormat="1" ht="15" customHeight="1" x14ac:dyDescent="0.25">
      <c r="A9" s="186">
        <v>41969</v>
      </c>
      <c r="B9" s="63" t="s">
        <v>83</v>
      </c>
      <c r="C9" s="51" t="s">
        <v>64</v>
      </c>
      <c r="D9" s="51" t="s">
        <v>93</v>
      </c>
      <c r="E9" s="75" t="s">
        <v>347</v>
      </c>
      <c r="F9" s="40" t="s">
        <v>94</v>
      </c>
      <c r="G9" s="69" t="s">
        <v>112</v>
      </c>
      <c r="H9" s="52" t="s">
        <v>178</v>
      </c>
      <c r="I9" s="49" t="s">
        <v>179</v>
      </c>
      <c r="J9" s="52" t="s">
        <v>94</v>
      </c>
      <c r="K9" s="49" t="s">
        <v>180</v>
      </c>
      <c r="L9" s="52" t="s">
        <v>94</v>
      </c>
      <c r="M9" s="49" t="s">
        <v>181</v>
      </c>
      <c r="N9" s="52" t="s">
        <v>94</v>
      </c>
      <c r="O9" s="49" t="s">
        <v>182</v>
      </c>
      <c r="P9" s="52" t="s">
        <v>94</v>
      </c>
      <c r="Q9" s="49" t="s">
        <v>183</v>
      </c>
      <c r="R9" s="52" t="s">
        <v>94</v>
      </c>
      <c r="S9" s="49" t="s">
        <v>184</v>
      </c>
      <c r="T9" s="52" t="s">
        <v>165</v>
      </c>
      <c r="U9" s="49" t="s">
        <v>185</v>
      </c>
      <c r="V9" s="52" t="s">
        <v>146</v>
      </c>
      <c r="W9" s="49" t="s">
        <v>186</v>
      </c>
      <c r="X9" s="52" t="s">
        <v>146</v>
      </c>
      <c r="Y9" s="49" t="s">
        <v>187</v>
      </c>
      <c r="Z9" s="52" t="s">
        <v>108</v>
      </c>
      <c r="AA9" s="49" t="s">
        <v>188</v>
      </c>
      <c r="AB9" s="52" t="s">
        <v>189</v>
      </c>
      <c r="AC9" s="49" t="s">
        <v>190</v>
      </c>
      <c r="AD9" s="52" t="s">
        <v>110</v>
      </c>
      <c r="AE9" s="49" t="s">
        <v>191</v>
      </c>
      <c r="AF9" s="52" t="s">
        <v>110</v>
      </c>
      <c r="AG9" s="49" t="s">
        <v>195</v>
      </c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30"/>
      <c r="BI9" s="71"/>
      <c r="BJ9" s="30"/>
      <c r="BK9" s="46"/>
      <c r="BL9" s="30"/>
      <c r="BM9" s="46"/>
      <c r="BN9" s="30"/>
      <c r="BO9" s="30"/>
      <c r="BP9" s="40"/>
      <c r="BQ9" s="40"/>
      <c r="BR9" s="40"/>
      <c r="BS9" s="40"/>
      <c r="BT9" s="40"/>
      <c r="BU9" s="40"/>
      <c r="BV9" s="40"/>
      <c r="BW9" s="29"/>
      <c r="BX9" s="40"/>
      <c r="BY9" s="40"/>
      <c r="BZ9" s="40"/>
      <c r="CA9" s="40"/>
      <c r="CB9" s="30"/>
      <c r="CC9" s="41">
        <v>36.78</v>
      </c>
      <c r="CD9" s="28">
        <v>0.5</v>
      </c>
      <c r="CE9" s="41">
        <v>0.55000000000000004</v>
      </c>
      <c r="CF9" s="41">
        <v>0.35</v>
      </c>
      <c r="CG9" s="66" t="s">
        <v>129</v>
      </c>
      <c r="CH9" s="67" t="s">
        <v>130</v>
      </c>
      <c r="CI9" s="50"/>
      <c r="CJ9" s="50"/>
      <c r="CK9" s="50"/>
      <c r="CL9" s="76">
        <v>1.38</v>
      </c>
      <c r="CM9" s="76">
        <v>3.66</v>
      </c>
      <c r="CN9" s="50"/>
      <c r="CO9" s="198" t="s">
        <v>73</v>
      </c>
      <c r="CP9" s="198"/>
      <c r="CQ9" s="198"/>
      <c r="CR9" s="198"/>
      <c r="CS9" s="198"/>
      <c r="CT9" s="61">
        <v>2.5</v>
      </c>
      <c r="CU9" s="61">
        <v>2.5</v>
      </c>
      <c r="CV9" s="61">
        <v>5</v>
      </c>
      <c r="CW9" s="62">
        <f t="shared" si="0"/>
        <v>1.8084490740740741E-2</v>
      </c>
      <c r="CX9" s="61">
        <v>0.49</v>
      </c>
      <c r="CY9" s="77" t="s">
        <v>61</v>
      </c>
      <c r="CZ9" s="35">
        <v>1</v>
      </c>
      <c r="DA9" s="35">
        <v>357</v>
      </c>
      <c r="DB9" s="35">
        <v>9</v>
      </c>
      <c r="DC9" s="35">
        <f t="shared" si="1"/>
        <v>3213</v>
      </c>
      <c r="DD9" s="35">
        <f t="shared" si="2"/>
        <v>1624.3700000000001</v>
      </c>
      <c r="DE9" s="37" t="s">
        <v>63</v>
      </c>
      <c r="DF9" s="35" t="s">
        <v>62</v>
      </c>
      <c r="DG9" s="48"/>
      <c r="DH9" s="48"/>
      <c r="DI9" s="48"/>
    </row>
    <row r="10" spans="1:113" s="1" customFormat="1" ht="15" customHeight="1" x14ac:dyDescent="0.25">
      <c r="A10" s="186">
        <v>41969</v>
      </c>
      <c r="B10" s="63" t="s">
        <v>84</v>
      </c>
      <c r="C10" s="51" t="s">
        <v>64</v>
      </c>
      <c r="D10" s="51" t="s">
        <v>93</v>
      </c>
      <c r="E10" s="75" t="s">
        <v>347</v>
      </c>
      <c r="F10" s="44" t="s">
        <v>94</v>
      </c>
      <c r="G10" s="27" t="s">
        <v>95</v>
      </c>
      <c r="H10" s="52" t="s">
        <v>94</v>
      </c>
      <c r="I10" s="49" t="s">
        <v>196</v>
      </c>
      <c r="J10" s="52" t="s">
        <v>94</v>
      </c>
      <c r="K10" s="49" t="s">
        <v>197</v>
      </c>
      <c r="L10" s="52" t="s">
        <v>94</v>
      </c>
      <c r="M10" s="49" t="s">
        <v>198</v>
      </c>
      <c r="N10" s="52" t="s">
        <v>165</v>
      </c>
      <c r="O10" s="49" t="s">
        <v>199</v>
      </c>
      <c r="P10" s="52" t="s">
        <v>146</v>
      </c>
      <c r="Q10" s="49" t="s">
        <v>200</v>
      </c>
      <c r="R10" s="52" t="s">
        <v>108</v>
      </c>
      <c r="S10" s="49" t="s">
        <v>201</v>
      </c>
      <c r="T10" s="52" t="s">
        <v>189</v>
      </c>
      <c r="U10" s="49" t="s">
        <v>202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30"/>
      <c r="BI10" s="71"/>
      <c r="BJ10" s="30"/>
      <c r="BK10" s="46"/>
      <c r="BL10" s="30"/>
      <c r="BM10" s="46"/>
      <c r="BN10" s="30"/>
      <c r="BO10" s="30"/>
      <c r="BP10" s="40"/>
      <c r="BQ10" s="40"/>
      <c r="BR10" s="40"/>
      <c r="BS10" s="40"/>
      <c r="BT10" s="40"/>
      <c r="BU10" s="40"/>
      <c r="BV10" s="40"/>
      <c r="BW10" s="29"/>
      <c r="BX10" s="40"/>
      <c r="BY10" s="40"/>
      <c r="BZ10" s="40"/>
      <c r="CA10" s="40"/>
      <c r="CB10" s="30"/>
      <c r="CC10" s="41">
        <v>57.54</v>
      </c>
      <c r="CD10" s="28">
        <v>0.5</v>
      </c>
      <c r="CE10" s="41">
        <v>0.55000000000000004</v>
      </c>
      <c r="CF10" s="41">
        <v>0.35</v>
      </c>
      <c r="CG10" s="66" t="s">
        <v>131</v>
      </c>
      <c r="CH10" s="67" t="s">
        <v>132</v>
      </c>
      <c r="CI10" s="50"/>
      <c r="CJ10" s="50"/>
      <c r="CK10" s="50"/>
      <c r="CL10" s="76">
        <v>2.02</v>
      </c>
      <c r="CM10" s="76">
        <v>6.71</v>
      </c>
      <c r="CN10" s="50"/>
      <c r="CO10" s="198" t="s">
        <v>73</v>
      </c>
      <c r="CP10" s="198"/>
      <c r="CQ10" s="198"/>
      <c r="CR10" s="198"/>
      <c r="CS10" s="198"/>
      <c r="CT10" s="61">
        <v>2.625</v>
      </c>
      <c r="CU10" s="61">
        <v>2.625</v>
      </c>
      <c r="CV10" s="61">
        <v>9</v>
      </c>
      <c r="CW10" s="62">
        <f t="shared" si="0"/>
        <v>3.5888671875E-2</v>
      </c>
      <c r="CX10" s="61">
        <v>0.95</v>
      </c>
      <c r="CY10" s="77" t="s">
        <v>61</v>
      </c>
      <c r="CZ10" s="35">
        <v>1</v>
      </c>
      <c r="DA10" s="35">
        <v>357</v>
      </c>
      <c r="DB10" s="35">
        <v>5</v>
      </c>
      <c r="DC10" s="35">
        <f t="shared" si="1"/>
        <v>1785</v>
      </c>
      <c r="DD10" s="35">
        <f t="shared" si="2"/>
        <v>1745.75</v>
      </c>
      <c r="DE10" s="37" t="s">
        <v>63</v>
      </c>
      <c r="DF10" s="35" t="s">
        <v>62</v>
      </c>
      <c r="DG10" s="48"/>
      <c r="DH10" s="48"/>
      <c r="DI10" s="48"/>
    </row>
    <row r="11" spans="1:113" s="1" customFormat="1" ht="15" customHeight="1" x14ac:dyDescent="0.25">
      <c r="A11" s="186">
        <v>41969</v>
      </c>
      <c r="B11" s="63" t="s">
        <v>85</v>
      </c>
      <c r="C11" s="51" t="s">
        <v>64</v>
      </c>
      <c r="D11" s="51" t="s">
        <v>93</v>
      </c>
      <c r="E11" s="75" t="s">
        <v>347</v>
      </c>
      <c r="F11" s="40" t="s">
        <v>113</v>
      </c>
      <c r="G11" s="69" t="s">
        <v>114</v>
      </c>
      <c r="H11" s="52" t="s">
        <v>178</v>
      </c>
      <c r="I11" s="49" t="s">
        <v>218</v>
      </c>
      <c r="J11" s="52" t="s">
        <v>178</v>
      </c>
      <c r="K11" s="49" t="s">
        <v>219</v>
      </c>
      <c r="L11" s="52" t="s">
        <v>206</v>
      </c>
      <c r="M11" s="49" t="s">
        <v>220</v>
      </c>
      <c r="N11" s="52" t="s">
        <v>94</v>
      </c>
      <c r="O11" s="49" t="s">
        <v>222</v>
      </c>
      <c r="P11" s="52" t="s">
        <v>94</v>
      </c>
      <c r="Q11" s="49" t="s">
        <v>223</v>
      </c>
      <c r="R11" s="52" t="s">
        <v>94</v>
      </c>
      <c r="S11" s="49" t="s">
        <v>224</v>
      </c>
      <c r="T11" s="52" t="s">
        <v>94</v>
      </c>
      <c r="U11" s="49" t="s">
        <v>225</v>
      </c>
      <c r="V11" s="52" t="s">
        <v>94</v>
      </c>
      <c r="W11" s="49" t="s">
        <v>226</v>
      </c>
      <c r="X11" s="52" t="s">
        <v>94</v>
      </c>
      <c r="Y11" s="49" t="s">
        <v>227</v>
      </c>
      <c r="Z11" s="52" t="s">
        <v>94</v>
      </c>
      <c r="AA11" s="49" t="s">
        <v>228</v>
      </c>
      <c r="AB11" s="52" t="s">
        <v>94</v>
      </c>
      <c r="AC11" s="49" t="s">
        <v>229</v>
      </c>
      <c r="AD11" s="52" t="s">
        <v>94</v>
      </c>
      <c r="AE11" s="49" t="s">
        <v>230</v>
      </c>
      <c r="AF11" s="52" t="s">
        <v>165</v>
      </c>
      <c r="AG11" s="49" t="s">
        <v>231</v>
      </c>
      <c r="AH11" s="52" t="s">
        <v>165</v>
      </c>
      <c r="AI11" s="49" t="s">
        <v>232</v>
      </c>
      <c r="AJ11" s="52" t="s">
        <v>113</v>
      </c>
      <c r="AK11" s="49" t="s">
        <v>233</v>
      </c>
      <c r="AL11" s="52" t="s">
        <v>113</v>
      </c>
      <c r="AM11" s="49" t="s">
        <v>238</v>
      </c>
      <c r="AN11" s="52" t="s">
        <v>113</v>
      </c>
      <c r="AO11" s="49" t="s">
        <v>239</v>
      </c>
      <c r="AP11" s="52" t="s">
        <v>240</v>
      </c>
      <c r="AQ11" s="49" t="s">
        <v>241</v>
      </c>
      <c r="AR11" s="52" t="s">
        <v>146</v>
      </c>
      <c r="AS11" s="49" t="s">
        <v>244</v>
      </c>
      <c r="AT11" s="52" t="s">
        <v>245</v>
      </c>
      <c r="AU11" s="49" t="s">
        <v>246</v>
      </c>
      <c r="AV11" s="52" t="s">
        <v>108</v>
      </c>
      <c r="AW11" s="49" t="s">
        <v>247</v>
      </c>
      <c r="AX11" s="52" t="s">
        <v>108</v>
      </c>
      <c r="AY11" s="49" t="s">
        <v>253</v>
      </c>
      <c r="AZ11" s="52" t="s">
        <v>189</v>
      </c>
      <c r="BA11" s="49" t="s">
        <v>254</v>
      </c>
      <c r="BB11" s="52" t="s">
        <v>110</v>
      </c>
      <c r="BC11" s="49" t="s">
        <v>255</v>
      </c>
      <c r="BD11" s="52" t="s">
        <v>110</v>
      </c>
      <c r="BE11" s="49" t="s">
        <v>256</v>
      </c>
      <c r="BF11" s="52" t="s">
        <v>117</v>
      </c>
      <c r="BG11" s="49" t="s">
        <v>257</v>
      </c>
      <c r="BH11" s="30"/>
      <c r="BI11" s="71"/>
      <c r="BJ11" s="30"/>
      <c r="BK11" s="46"/>
      <c r="BL11" s="30"/>
      <c r="BM11" s="46"/>
      <c r="BN11" s="49" t="s">
        <v>221</v>
      </c>
      <c r="BO11" s="30"/>
      <c r="BP11" s="40"/>
      <c r="BQ11" s="40"/>
      <c r="BR11" s="40"/>
      <c r="BS11" s="40"/>
      <c r="BT11" s="40"/>
      <c r="BU11" s="40"/>
      <c r="BV11" s="40"/>
      <c r="BW11" s="29"/>
      <c r="BX11" s="40"/>
      <c r="BY11" s="40"/>
      <c r="BZ11" s="40"/>
      <c r="CA11" s="40"/>
      <c r="CB11" s="30"/>
      <c r="CC11" s="41">
        <v>34.82</v>
      </c>
      <c r="CD11" s="28">
        <v>0.5</v>
      </c>
      <c r="CE11" s="41">
        <v>0.55000000000000004</v>
      </c>
      <c r="CF11" s="41">
        <v>0.35</v>
      </c>
      <c r="CG11" s="66" t="s">
        <v>104</v>
      </c>
      <c r="CH11" s="67" t="s">
        <v>105</v>
      </c>
      <c r="CI11" s="50"/>
      <c r="CJ11" s="50"/>
      <c r="CK11" s="50"/>
      <c r="CL11" s="76">
        <v>1.38</v>
      </c>
      <c r="CM11" s="76">
        <v>3.66</v>
      </c>
      <c r="CN11" s="50"/>
      <c r="CO11" s="198" t="s">
        <v>73</v>
      </c>
      <c r="CP11" s="198"/>
      <c r="CQ11" s="198"/>
      <c r="CR11" s="198"/>
      <c r="CS11" s="198"/>
      <c r="CT11" s="61">
        <v>2.5</v>
      </c>
      <c r="CU11" s="61">
        <v>2.5</v>
      </c>
      <c r="CV11" s="61">
        <v>5</v>
      </c>
      <c r="CW11" s="62">
        <f t="shared" si="0"/>
        <v>1.8084490740740741E-2</v>
      </c>
      <c r="CX11" s="61">
        <v>0.49</v>
      </c>
      <c r="CY11" s="77" t="s">
        <v>61</v>
      </c>
      <c r="CZ11" s="35">
        <v>1</v>
      </c>
      <c r="DA11" s="35">
        <v>357</v>
      </c>
      <c r="DB11" s="35">
        <v>9</v>
      </c>
      <c r="DC11" s="35">
        <f t="shared" si="1"/>
        <v>3213</v>
      </c>
      <c r="DD11" s="35">
        <f t="shared" si="2"/>
        <v>1624.3700000000001</v>
      </c>
      <c r="DE11" s="37" t="s">
        <v>63</v>
      </c>
      <c r="DF11" s="35" t="s">
        <v>62</v>
      </c>
      <c r="DG11" s="48"/>
      <c r="DH11" s="48"/>
      <c r="DI11" s="48"/>
    </row>
    <row r="12" spans="1:113" s="1" customFormat="1" ht="15" customHeight="1" x14ac:dyDescent="0.25">
      <c r="A12" s="186">
        <v>41969</v>
      </c>
      <c r="B12" s="63" t="s">
        <v>86</v>
      </c>
      <c r="C12" s="51" t="s">
        <v>64</v>
      </c>
      <c r="D12" s="51" t="s">
        <v>93</v>
      </c>
      <c r="E12" s="75" t="s">
        <v>347</v>
      </c>
      <c r="F12" s="40" t="s">
        <v>106</v>
      </c>
      <c r="G12" s="69" t="s">
        <v>115</v>
      </c>
      <c r="H12" s="52" t="s">
        <v>204</v>
      </c>
      <c r="I12" s="49" t="s">
        <v>205</v>
      </c>
      <c r="J12" s="52" t="s">
        <v>206</v>
      </c>
      <c r="K12" s="49" t="s">
        <v>207</v>
      </c>
      <c r="L12" s="52" t="s">
        <v>206</v>
      </c>
      <c r="M12" s="49" t="s">
        <v>208</v>
      </c>
      <c r="N12" s="52" t="s">
        <v>140</v>
      </c>
      <c r="O12" s="49" t="s">
        <v>209</v>
      </c>
      <c r="P12" s="52" t="s">
        <v>142</v>
      </c>
      <c r="Q12" s="49" t="s">
        <v>210</v>
      </c>
      <c r="R12" s="52" t="s">
        <v>142</v>
      </c>
      <c r="S12" s="49" t="s">
        <v>211</v>
      </c>
      <c r="T12" s="52" t="s">
        <v>146</v>
      </c>
      <c r="U12" s="49" t="s">
        <v>212</v>
      </c>
      <c r="V12" s="52" t="s">
        <v>146</v>
      </c>
      <c r="W12" s="49" t="s">
        <v>213</v>
      </c>
      <c r="X12" s="52" t="s">
        <v>151</v>
      </c>
      <c r="Y12" s="49" t="s">
        <v>214</v>
      </c>
      <c r="Z12" s="52" t="s">
        <v>151</v>
      </c>
      <c r="AA12" s="49" t="s">
        <v>215</v>
      </c>
      <c r="AB12" s="52" t="s">
        <v>153</v>
      </c>
      <c r="AC12" s="49" t="s">
        <v>216</v>
      </c>
      <c r="AD12" s="52" t="s">
        <v>157</v>
      </c>
      <c r="AE12" s="49" t="s">
        <v>217</v>
      </c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9" t="s">
        <v>203</v>
      </c>
      <c r="BJ12" s="30"/>
      <c r="BK12" s="46"/>
      <c r="BL12" s="30"/>
      <c r="BM12" s="46"/>
      <c r="BN12" s="30"/>
      <c r="BO12" s="30"/>
      <c r="BP12" s="40"/>
      <c r="BQ12" s="40"/>
      <c r="BR12" s="40"/>
      <c r="BS12" s="40"/>
      <c r="BT12" s="40"/>
      <c r="BU12" s="40"/>
      <c r="BV12" s="40"/>
      <c r="BW12" s="29"/>
      <c r="BX12" s="40"/>
      <c r="BY12" s="40"/>
      <c r="BZ12" s="40"/>
      <c r="CA12" s="40"/>
      <c r="CB12" s="30"/>
      <c r="CC12" s="41">
        <v>33.75</v>
      </c>
      <c r="CD12" s="28">
        <v>0.5</v>
      </c>
      <c r="CE12" s="41">
        <v>0.55000000000000004</v>
      </c>
      <c r="CF12" s="41">
        <v>0.35</v>
      </c>
      <c r="CG12" s="66" t="s">
        <v>133</v>
      </c>
      <c r="CH12" s="67" t="s">
        <v>134</v>
      </c>
      <c r="CI12" s="50"/>
      <c r="CJ12" s="50"/>
      <c r="CK12" s="50"/>
      <c r="CL12" s="76">
        <v>2.76</v>
      </c>
      <c r="CM12" s="76">
        <v>8.44</v>
      </c>
      <c r="CN12" s="50"/>
      <c r="CO12" s="198" t="s">
        <v>73</v>
      </c>
      <c r="CP12" s="198"/>
      <c r="CQ12" s="198"/>
      <c r="CR12" s="198"/>
      <c r="CS12" s="198"/>
      <c r="CT12" s="61">
        <v>3.625</v>
      </c>
      <c r="CU12" s="61">
        <v>3.625</v>
      </c>
      <c r="CV12" s="61">
        <v>10.5</v>
      </c>
      <c r="CW12" s="62">
        <f t="shared" si="0"/>
        <v>7.9847547743055552E-2</v>
      </c>
      <c r="CX12" s="61">
        <f>0.7+0.25</f>
        <v>0.95</v>
      </c>
      <c r="CY12" s="77" t="s">
        <v>61</v>
      </c>
      <c r="CZ12" s="35">
        <v>1</v>
      </c>
      <c r="DA12" s="35">
        <v>143</v>
      </c>
      <c r="DB12" s="35">
        <v>4</v>
      </c>
      <c r="DC12" s="35">
        <f t="shared" si="1"/>
        <v>572</v>
      </c>
      <c r="DD12" s="35">
        <f t="shared" si="2"/>
        <v>593.4</v>
      </c>
      <c r="DE12" s="37" t="s">
        <v>63</v>
      </c>
      <c r="DF12" s="35" t="s">
        <v>62</v>
      </c>
      <c r="DG12" s="48"/>
      <c r="DH12" s="48"/>
      <c r="DI12" s="48"/>
    </row>
    <row r="13" spans="1:113" s="1" customFormat="1" ht="15" customHeight="1" x14ac:dyDescent="0.25">
      <c r="A13" s="186">
        <v>41969</v>
      </c>
      <c r="B13" s="63" t="s">
        <v>87</v>
      </c>
      <c r="C13" s="51" t="s">
        <v>64</v>
      </c>
      <c r="D13" s="51" t="s">
        <v>93</v>
      </c>
      <c r="E13" s="75" t="s">
        <v>347</v>
      </c>
      <c r="F13" s="40" t="s">
        <v>106</v>
      </c>
      <c r="G13" s="69" t="s">
        <v>116</v>
      </c>
      <c r="H13" s="52" t="s">
        <v>140</v>
      </c>
      <c r="I13" s="49" t="s">
        <v>258</v>
      </c>
      <c r="J13" s="52" t="s">
        <v>140</v>
      </c>
      <c r="K13" s="49" t="s">
        <v>259</v>
      </c>
      <c r="L13" s="52" t="s">
        <v>142</v>
      </c>
      <c r="M13" s="49" t="s">
        <v>260</v>
      </c>
      <c r="N13" s="52" t="s">
        <v>142</v>
      </c>
      <c r="O13" s="49" t="s">
        <v>261</v>
      </c>
      <c r="P13" s="52" t="s">
        <v>142</v>
      </c>
      <c r="Q13" s="49" t="s">
        <v>262</v>
      </c>
      <c r="R13" s="52" t="s">
        <v>142</v>
      </c>
      <c r="S13" s="49" t="s">
        <v>263</v>
      </c>
      <c r="T13" s="52" t="s">
        <v>144</v>
      </c>
      <c r="U13" s="49" t="s">
        <v>264</v>
      </c>
      <c r="V13" s="52" t="s">
        <v>240</v>
      </c>
      <c r="W13" s="49" t="s">
        <v>265</v>
      </c>
      <c r="X13" s="52" t="s">
        <v>240</v>
      </c>
      <c r="Y13" s="49" t="s">
        <v>266</v>
      </c>
      <c r="Z13" s="52" t="s">
        <v>106</v>
      </c>
      <c r="AA13" s="49" t="s">
        <v>267</v>
      </c>
      <c r="AB13" s="52" t="s">
        <v>151</v>
      </c>
      <c r="AC13" s="49" t="s">
        <v>268</v>
      </c>
      <c r="AD13" s="52" t="s">
        <v>151</v>
      </c>
      <c r="AE13" s="49" t="s">
        <v>269</v>
      </c>
      <c r="AF13" s="52" t="s">
        <v>151</v>
      </c>
      <c r="AG13" s="49" t="s">
        <v>270</v>
      </c>
      <c r="AH13" s="52" t="s">
        <v>153</v>
      </c>
      <c r="AI13" s="49" t="s">
        <v>271</v>
      </c>
      <c r="AJ13" s="52" t="s">
        <v>157</v>
      </c>
      <c r="AK13" s="49" t="s">
        <v>272</v>
      </c>
      <c r="AL13" s="52" t="s">
        <v>206</v>
      </c>
      <c r="AM13" s="49" t="s">
        <v>274</v>
      </c>
      <c r="AN13" s="52" t="s">
        <v>140</v>
      </c>
      <c r="AO13" s="49" t="s">
        <v>275</v>
      </c>
      <c r="AP13" s="52" t="s">
        <v>146</v>
      </c>
      <c r="AQ13" s="49" t="s">
        <v>277</v>
      </c>
      <c r="AR13" s="52" t="s">
        <v>146</v>
      </c>
      <c r="AS13" s="49" t="s">
        <v>278</v>
      </c>
      <c r="AT13" s="52" t="s">
        <v>146</v>
      </c>
      <c r="AU13" s="49" t="s">
        <v>279</v>
      </c>
      <c r="AV13" s="52" t="s">
        <v>106</v>
      </c>
      <c r="AW13" s="49" t="s">
        <v>280</v>
      </c>
      <c r="AX13" s="52" t="s">
        <v>108</v>
      </c>
      <c r="AY13" s="49" t="s">
        <v>281</v>
      </c>
      <c r="AZ13" s="52" t="s">
        <v>151</v>
      </c>
      <c r="BA13" s="49" t="s">
        <v>282</v>
      </c>
      <c r="BB13" s="52" t="s">
        <v>151</v>
      </c>
      <c r="BC13" s="49" t="s">
        <v>283</v>
      </c>
      <c r="BD13" s="52" t="s">
        <v>157</v>
      </c>
      <c r="BE13" s="49" t="s">
        <v>284</v>
      </c>
      <c r="BF13" s="47"/>
      <c r="BG13" s="47"/>
      <c r="BH13" s="49" t="s">
        <v>273</v>
      </c>
      <c r="BI13" s="71"/>
      <c r="BJ13" s="30"/>
      <c r="BK13" s="46"/>
      <c r="BL13" s="30"/>
      <c r="BM13" s="46"/>
      <c r="BN13" s="49" t="s">
        <v>276</v>
      </c>
      <c r="BO13" s="30"/>
      <c r="BP13" s="40"/>
      <c r="BQ13" s="40"/>
      <c r="BR13" s="40"/>
      <c r="BS13" s="40"/>
      <c r="BT13" s="40"/>
      <c r="BU13" s="40"/>
      <c r="BV13" s="40"/>
      <c r="BW13" s="29"/>
      <c r="BX13" s="40"/>
      <c r="BY13" s="40"/>
      <c r="BZ13" s="40"/>
      <c r="CA13" s="40"/>
      <c r="CB13" s="30"/>
      <c r="CC13" s="41">
        <v>91.48</v>
      </c>
      <c r="CD13" s="28">
        <v>0.5</v>
      </c>
      <c r="CE13" s="41">
        <v>0.55000000000000004</v>
      </c>
      <c r="CF13" s="41">
        <v>0.35</v>
      </c>
      <c r="CG13" s="66" t="s">
        <v>135</v>
      </c>
      <c r="CH13" s="67" t="s">
        <v>136</v>
      </c>
      <c r="CI13" s="50"/>
      <c r="CJ13" s="50"/>
      <c r="CK13" s="50"/>
      <c r="CL13" s="76">
        <v>5.12</v>
      </c>
      <c r="CM13" s="76">
        <v>8.23</v>
      </c>
      <c r="CN13" s="50"/>
      <c r="CO13" s="198" t="s">
        <v>73</v>
      </c>
      <c r="CP13" s="198"/>
      <c r="CQ13" s="198"/>
      <c r="CR13" s="198"/>
      <c r="CS13" s="198"/>
      <c r="CT13" s="61">
        <v>5.625</v>
      </c>
      <c r="CU13" s="61">
        <v>5.625</v>
      </c>
      <c r="CV13" s="61">
        <v>13.1</v>
      </c>
      <c r="CW13" s="62">
        <f t="shared" si="0"/>
        <v>0.2398681640625</v>
      </c>
      <c r="CX13" s="61">
        <v>2.65</v>
      </c>
      <c r="CY13" s="77" t="s">
        <v>61</v>
      </c>
      <c r="CZ13" s="35">
        <v>1</v>
      </c>
      <c r="DA13" s="35">
        <v>56</v>
      </c>
      <c r="DB13" s="35">
        <v>3</v>
      </c>
      <c r="DC13" s="35">
        <f t="shared" si="1"/>
        <v>168</v>
      </c>
      <c r="DD13" s="35">
        <f t="shared" si="2"/>
        <v>495.20000000000005</v>
      </c>
      <c r="DE13" s="37" t="s">
        <v>63</v>
      </c>
      <c r="DF13" s="35" t="s">
        <v>62</v>
      </c>
      <c r="DG13" s="48"/>
      <c r="DH13" s="48"/>
      <c r="DI13" s="48"/>
    </row>
    <row r="14" spans="1:113" s="1" customFormat="1" ht="15" customHeight="1" x14ac:dyDescent="0.25">
      <c r="A14" s="186">
        <v>41969</v>
      </c>
      <c r="B14" s="63" t="s">
        <v>88</v>
      </c>
      <c r="C14" s="51" t="s">
        <v>64</v>
      </c>
      <c r="D14" s="51" t="s">
        <v>93</v>
      </c>
      <c r="E14" s="75" t="s">
        <v>347</v>
      </c>
      <c r="F14" s="40" t="s">
        <v>117</v>
      </c>
      <c r="G14" s="69" t="s">
        <v>118</v>
      </c>
      <c r="H14" s="29"/>
      <c r="I14" s="29"/>
      <c r="J14" s="64"/>
      <c r="K14" s="65"/>
      <c r="L14" s="65"/>
      <c r="M14" s="65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30"/>
      <c r="BI14" s="71"/>
      <c r="BJ14" s="73" t="s">
        <v>285</v>
      </c>
      <c r="BK14" s="46"/>
      <c r="BL14" s="30"/>
      <c r="BM14" s="46"/>
      <c r="BN14" s="30"/>
      <c r="BO14" s="30"/>
      <c r="BP14" s="40"/>
      <c r="BQ14" s="40"/>
      <c r="BR14" s="40"/>
      <c r="BS14" s="40"/>
      <c r="BT14" s="40"/>
      <c r="BU14" s="40"/>
      <c r="BV14" s="40"/>
      <c r="BW14" s="73" t="s">
        <v>286</v>
      </c>
      <c r="BX14" s="40"/>
      <c r="BY14" s="40"/>
      <c r="BZ14" s="40"/>
      <c r="CA14" s="40"/>
      <c r="CB14" s="49" t="s">
        <v>287</v>
      </c>
      <c r="CC14" s="41">
        <v>197.31</v>
      </c>
      <c r="CD14" s="28">
        <v>0.5</v>
      </c>
      <c r="CE14" s="41">
        <v>0.55000000000000004</v>
      </c>
      <c r="CF14" s="41">
        <v>0.35</v>
      </c>
      <c r="CG14" s="66" t="s">
        <v>102</v>
      </c>
      <c r="CH14" s="67" t="s">
        <v>103</v>
      </c>
      <c r="CI14" s="50"/>
      <c r="CJ14" s="50"/>
      <c r="CK14" s="50"/>
      <c r="CL14" s="76">
        <v>2.36</v>
      </c>
      <c r="CM14" s="76">
        <v>7.4</v>
      </c>
      <c r="CN14" s="50"/>
      <c r="CO14" s="198" t="s">
        <v>73</v>
      </c>
      <c r="CP14" s="198"/>
      <c r="CQ14" s="198"/>
      <c r="CR14" s="198"/>
      <c r="CS14" s="198"/>
      <c r="CT14" s="61">
        <v>3</v>
      </c>
      <c r="CU14" s="61">
        <v>3</v>
      </c>
      <c r="CV14" s="61">
        <v>8.5</v>
      </c>
      <c r="CW14" s="62">
        <f t="shared" si="0"/>
        <v>4.4270833333333336E-2</v>
      </c>
      <c r="CX14" s="61">
        <v>1.75</v>
      </c>
      <c r="CY14" s="77" t="s">
        <v>61</v>
      </c>
      <c r="CZ14" s="35">
        <v>1</v>
      </c>
      <c r="DA14" s="35">
        <v>238</v>
      </c>
      <c r="DB14" s="35">
        <v>5</v>
      </c>
      <c r="DC14" s="35">
        <f t="shared" si="1"/>
        <v>1190</v>
      </c>
      <c r="DD14" s="35">
        <f t="shared" si="2"/>
        <v>2132.5</v>
      </c>
      <c r="DE14" s="37" t="s">
        <v>63</v>
      </c>
      <c r="DF14" s="58"/>
      <c r="DG14" s="48"/>
      <c r="DH14" s="48"/>
      <c r="DI14" s="48"/>
    </row>
    <row r="15" spans="1:113" s="1" customFormat="1" ht="15" customHeight="1" x14ac:dyDescent="0.25">
      <c r="A15" s="186">
        <v>41969</v>
      </c>
      <c r="B15" s="63" t="s">
        <v>89</v>
      </c>
      <c r="C15" s="51" t="s">
        <v>64</v>
      </c>
      <c r="D15" s="51" t="s">
        <v>93</v>
      </c>
      <c r="E15" s="75" t="s">
        <v>347</v>
      </c>
      <c r="F15" s="40" t="s">
        <v>106</v>
      </c>
      <c r="G15" s="69" t="s">
        <v>119</v>
      </c>
      <c r="H15" s="52" t="s">
        <v>204</v>
      </c>
      <c r="I15" s="49" t="s">
        <v>289</v>
      </c>
      <c r="J15" s="52" t="s">
        <v>206</v>
      </c>
      <c r="K15" s="49" t="s">
        <v>290</v>
      </c>
      <c r="L15" s="52" t="s">
        <v>206</v>
      </c>
      <c r="M15" s="49" t="s">
        <v>291</v>
      </c>
      <c r="N15" s="52" t="s">
        <v>140</v>
      </c>
      <c r="O15" s="49" t="s">
        <v>292</v>
      </c>
      <c r="P15" s="52" t="s">
        <v>142</v>
      </c>
      <c r="Q15" s="49" t="s">
        <v>294</v>
      </c>
      <c r="R15" s="52" t="s">
        <v>142</v>
      </c>
      <c r="S15" s="49" t="s">
        <v>295</v>
      </c>
      <c r="T15" s="52" t="s">
        <v>142</v>
      </c>
      <c r="U15" s="49" t="s">
        <v>296</v>
      </c>
      <c r="V15" s="52" t="s">
        <v>144</v>
      </c>
      <c r="W15" s="49" t="s">
        <v>297</v>
      </c>
      <c r="X15" s="52" t="s">
        <v>146</v>
      </c>
      <c r="Y15" s="49" t="s">
        <v>298</v>
      </c>
      <c r="Z15" s="52" t="s">
        <v>245</v>
      </c>
      <c r="AA15" s="49" t="s">
        <v>299</v>
      </c>
      <c r="AB15" s="52" t="s">
        <v>160</v>
      </c>
      <c r="AC15" s="49" t="s">
        <v>300</v>
      </c>
      <c r="AD15" s="52" t="s">
        <v>160</v>
      </c>
      <c r="AE15" s="49" t="s">
        <v>301</v>
      </c>
      <c r="AF15" s="52" t="s">
        <v>110</v>
      </c>
      <c r="AG15" s="49" t="s">
        <v>302</v>
      </c>
      <c r="AH15" s="52" t="s">
        <v>151</v>
      </c>
      <c r="AI15" s="49" t="s">
        <v>303</v>
      </c>
      <c r="AJ15" s="52" t="s">
        <v>151</v>
      </c>
      <c r="AK15" s="49" t="s">
        <v>304</v>
      </c>
      <c r="AL15" s="52" t="s">
        <v>151</v>
      </c>
      <c r="AM15" s="49" t="s">
        <v>305</v>
      </c>
      <c r="AN15" s="52" t="s">
        <v>117</v>
      </c>
      <c r="AO15" s="49" t="s">
        <v>306</v>
      </c>
      <c r="AP15" s="52" t="s">
        <v>117</v>
      </c>
      <c r="AQ15" s="49" t="s">
        <v>307</v>
      </c>
      <c r="AR15" s="52" t="s">
        <v>153</v>
      </c>
      <c r="AS15" s="49" t="s">
        <v>308</v>
      </c>
      <c r="AT15" s="52" t="s">
        <v>157</v>
      </c>
      <c r="AU15" s="49" t="s">
        <v>309</v>
      </c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9" t="s">
        <v>288</v>
      </c>
      <c r="BI15" s="71"/>
      <c r="BJ15" s="30"/>
      <c r="BK15" s="46"/>
      <c r="BL15" s="30"/>
      <c r="BM15" s="46"/>
      <c r="BN15" s="49" t="s">
        <v>293</v>
      </c>
      <c r="BO15" s="30"/>
      <c r="BP15" s="40"/>
      <c r="BQ15" s="40"/>
      <c r="BR15" s="40"/>
      <c r="BS15" s="40"/>
      <c r="BT15" s="40"/>
      <c r="BU15" s="40"/>
      <c r="BV15" s="40"/>
      <c r="BW15" s="29"/>
      <c r="BX15" s="40"/>
      <c r="BY15" s="40"/>
      <c r="BZ15" s="40"/>
      <c r="CA15" s="40"/>
      <c r="CB15" s="30"/>
      <c r="CC15" s="41">
        <v>27.87</v>
      </c>
      <c r="CD15" s="28">
        <v>0.5</v>
      </c>
      <c r="CE15" s="41">
        <v>0.55000000000000004</v>
      </c>
      <c r="CF15" s="41">
        <v>0.35</v>
      </c>
      <c r="CG15" s="66" t="s">
        <v>98</v>
      </c>
      <c r="CH15" s="67" t="s">
        <v>99</v>
      </c>
      <c r="CI15" s="50"/>
      <c r="CJ15" s="50"/>
      <c r="CK15" s="50"/>
      <c r="CL15" s="76">
        <v>2.76</v>
      </c>
      <c r="CM15" s="76">
        <v>3.46</v>
      </c>
      <c r="CN15" s="50"/>
      <c r="CO15" s="198" t="s">
        <v>73</v>
      </c>
      <c r="CP15" s="198"/>
      <c r="CQ15" s="198"/>
      <c r="CR15" s="198"/>
      <c r="CS15" s="198"/>
      <c r="CT15" s="61">
        <v>3.75</v>
      </c>
      <c r="CU15" s="61">
        <v>3.75</v>
      </c>
      <c r="CV15" s="61">
        <v>5.3</v>
      </c>
      <c r="CW15" s="62">
        <f t="shared" si="0"/>
        <v>4.3131510416666664E-2</v>
      </c>
      <c r="CX15" s="61">
        <f>0.37+0.2</f>
        <v>0.57000000000000006</v>
      </c>
      <c r="CY15" s="77" t="s">
        <v>61</v>
      </c>
      <c r="CZ15" s="35">
        <v>1</v>
      </c>
      <c r="DA15" s="35">
        <v>120</v>
      </c>
      <c r="DB15" s="35">
        <v>8</v>
      </c>
      <c r="DC15" s="35">
        <f t="shared" si="1"/>
        <v>960</v>
      </c>
      <c r="DD15" s="35">
        <f t="shared" si="2"/>
        <v>597.20000000000005</v>
      </c>
      <c r="DE15" s="37" t="s">
        <v>63</v>
      </c>
      <c r="DF15" s="58"/>
      <c r="DG15" s="48"/>
      <c r="DH15" s="48"/>
      <c r="DI15" s="48"/>
    </row>
    <row r="16" spans="1:113" s="1" customFormat="1" ht="15" customHeight="1" x14ac:dyDescent="0.25">
      <c r="A16" s="186">
        <v>41969</v>
      </c>
      <c r="B16" s="63" t="s">
        <v>90</v>
      </c>
      <c r="C16" s="51" t="s">
        <v>64</v>
      </c>
      <c r="D16" s="51" t="s">
        <v>93</v>
      </c>
      <c r="E16" s="75" t="s">
        <v>347</v>
      </c>
      <c r="F16" s="40" t="s">
        <v>108</v>
      </c>
      <c r="G16" s="69" t="s">
        <v>120</v>
      </c>
      <c r="H16" s="52" t="s">
        <v>206</v>
      </c>
      <c r="I16" s="49" t="s">
        <v>310</v>
      </c>
      <c r="J16" s="52" t="s">
        <v>206</v>
      </c>
      <c r="K16" s="49" t="s">
        <v>311</v>
      </c>
      <c r="L16" s="52" t="s">
        <v>165</v>
      </c>
      <c r="M16" s="49" t="s">
        <v>312</v>
      </c>
      <c r="N16" s="52" t="s">
        <v>146</v>
      </c>
      <c r="O16" s="49" t="s">
        <v>313</v>
      </c>
      <c r="P16" s="52" t="s">
        <v>146</v>
      </c>
      <c r="Q16" s="49" t="s">
        <v>314</v>
      </c>
      <c r="R16" s="52" t="s">
        <v>315</v>
      </c>
      <c r="S16" s="49" t="s">
        <v>316</v>
      </c>
      <c r="T16" s="52" t="s">
        <v>108</v>
      </c>
      <c r="U16" s="49" t="s">
        <v>317</v>
      </c>
      <c r="V16" s="52" t="s">
        <v>108</v>
      </c>
      <c r="W16" s="49" t="s">
        <v>318</v>
      </c>
      <c r="X16" s="52" t="s">
        <v>110</v>
      </c>
      <c r="Y16" s="49" t="s">
        <v>319</v>
      </c>
      <c r="Z16" s="52" t="s">
        <v>110</v>
      </c>
      <c r="AA16" s="49" t="s">
        <v>320</v>
      </c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30"/>
      <c r="BI16" s="71"/>
      <c r="BJ16" s="30"/>
      <c r="BK16" s="46"/>
      <c r="BL16" s="30"/>
      <c r="BM16" s="46"/>
      <c r="BN16" s="30"/>
      <c r="BO16" s="30"/>
      <c r="BP16" s="40"/>
      <c r="BQ16" s="40"/>
      <c r="BR16" s="40"/>
      <c r="BS16" s="40"/>
      <c r="BT16" s="40"/>
      <c r="BU16" s="40"/>
      <c r="BV16" s="40"/>
      <c r="BW16" s="29"/>
      <c r="BX16" s="40"/>
      <c r="BY16" s="40"/>
      <c r="BZ16" s="40"/>
      <c r="CA16" s="40"/>
      <c r="CB16" s="30"/>
      <c r="CC16" s="41">
        <v>80.69</v>
      </c>
      <c r="CD16" s="28">
        <v>0.5</v>
      </c>
      <c r="CE16" s="41">
        <v>0.55000000000000004</v>
      </c>
      <c r="CF16" s="41">
        <v>0.35</v>
      </c>
      <c r="CG16" s="66" t="s">
        <v>96</v>
      </c>
      <c r="CH16" s="67" t="s">
        <v>97</v>
      </c>
      <c r="CI16" s="50"/>
      <c r="CJ16" s="50"/>
      <c r="CK16" s="50"/>
      <c r="CL16" s="76">
        <v>3.6</v>
      </c>
      <c r="CM16" s="76">
        <v>7.87</v>
      </c>
      <c r="CN16" s="50"/>
      <c r="CO16" s="198" t="s">
        <v>73</v>
      </c>
      <c r="CP16" s="198"/>
      <c r="CQ16" s="198"/>
      <c r="CR16" s="198"/>
      <c r="CS16" s="198"/>
      <c r="CT16" s="61">
        <v>4.38</v>
      </c>
      <c r="CU16" s="61">
        <v>4.38</v>
      </c>
      <c r="CV16" s="61">
        <v>9.16</v>
      </c>
      <c r="CW16" s="62">
        <f t="shared" si="0"/>
        <v>0.10169508333333334</v>
      </c>
      <c r="CX16" s="61">
        <v>1.9</v>
      </c>
      <c r="CY16" s="77" t="s">
        <v>61</v>
      </c>
      <c r="CZ16" s="35">
        <v>1</v>
      </c>
      <c r="DA16" s="35">
        <v>80</v>
      </c>
      <c r="DB16" s="35">
        <v>4</v>
      </c>
      <c r="DC16" s="35">
        <f t="shared" si="1"/>
        <v>320</v>
      </c>
      <c r="DD16" s="35">
        <f t="shared" si="2"/>
        <v>658</v>
      </c>
      <c r="DE16" s="37" t="s">
        <v>63</v>
      </c>
      <c r="DF16" s="58"/>
      <c r="DG16" s="48"/>
      <c r="DH16" s="48"/>
      <c r="DI16" s="48"/>
    </row>
    <row r="17" spans="1:113" s="1" customFormat="1" ht="15" customHeight="1" x14ac:dyDescent="0.25">
      <c r="A17" s="186">
        <v>41969</v>
      </c>
      <c r="B17" s="63" t="s">
        <v>91</v>
      </c>
      <c r="C17" s="51" t="s">
        <v>64</v>
      </c>
      <c r="D17" s="51" t="s">
        <v>93</v>
      </c>
      <c r="E17" s="75" t="s">
        <v>347</v>
      </c>
      <c r="F17" s="40" t="s">
        <v>108</v>
      </c>
      <c r="G17" s="69" t="s">
        <v>121</v>
      </c>
      <c r="H17" s="52" t="s">
        <v>206</v>
      </c>
      <c r="I17" s="49" t="s">
        <v>321</v>
      </c>
      <c r="J17" s="52" t="s">
        <v>108</v>
      </c>
      <c r="K17" s="49" t="s">
        <v>322</v>
      </c>
      <c r="L17" s="52" t="s">
        <v>108</v>
      </c>
      <c r="M17" s="49" t="s">
        <v>323</v>
      </c>
      <c r="N17" s="52" t="s">
        <v>108</v>
      </c>
      <c r="O17" s="49" t="s">
        <v>324</v>
      </c>
      <c r="P17" s="52" t="s">
        <v>174</v>
      </c>
      <c r="Q17" s="49" t="s">
        <v>325</v>
      </c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30"/>
      <c r="BI17" s="71"/>
      <c r="BJ17" s="30"/>
      <c r="BK17" s="46"/>
      <c r="BL17" s="30"/>
      <c r="BM17" s="46"/>
      <c r="BN17" s="30"/>
      <c r="BO17" s="30"/>
      <c r="BP17" s="40"/>
      <c r="BQ17" s="40"/>
      <c r="BR17" s="40"/>
      <c r="BS17" s="40"/>
      <c r="BT17" s="40"/>
      <c r="BU17" s="40"/>
      <c r="BV17" s="40"/>
      <c r="BW17" s="29"/>
      <c r="BX17" s="40"/>
      <c r="BY17" s="40"/>
      <c r="BZ17" s="40"/>
      <c r="CA17" s="40"/>
      <c r="CB17" s="30"/>
      <c r="CC17" s="41">
        <v>55.71</v>
      </c>
      <c r="CD17" s="28">
        <v>0.5</v>
      </c>
      <c r="CE17" s="41">
        <v>0.55000000000000004</v>
      </c>
      <c r="CF17" s="41">
        <v>0.35</v>
      </c>
      <c r="CG17" s="68" t="s">
        <v>100</v>
      </c>
      <c r="CH17" s="67" t="s">
        <v>101</v>
      </c>
      <c r="CI17" s="50"/>
      <c r="CJ17" s="50"/>
      <c r="CK17" s="50"/>
      <c r="CL17" s="76">
        <v>3.68</v>
      </c>
      <c r="CM17" s="76">
        <v>3.9</v>
      </c>
      <c r="CN17" s="50"/>
      <c r="CO17" s="198" t="s">
        <v>73</v>
      </c>
      <c r="CP17" s="198"/>
      <c r="CQ17" s="198"/>
      <c r="CR17" s="198"/>
      <c r="CS17" s="198"/>
      <c r="CT17" s="61">
        <v>4.0250000000000004</v>
      </c>
      <c r="CU17" s="61">
        <v>4.0250000000000004</v>
      </c>
      <c r="CV17" s="61">
        <v>7.58</v>
      </c>
      <c r="CW17" s="62">
        <f t="shared" si="0"/>
        <v>7.1065241608796306E-2</v>
      </c>
      <c r="CX17" s="61">
        <f>1.19+0.25</f>
        <v>1.44</v>
      </c>
      <c r="CY17" s="43" t="s">
        <v>61</v>
      </c>
      <c r="CZ17" s="35">
        <v>1</v>
      </c>
      <c r="DA17" s="35">
        <v>120</v>
      </c>
      <c r="DB17" s="35">
        <v>5</v>
      </c>
      <c r="DC17" s="35">
        <f t="shared" si="1"/>
        <v>600</v>
      </c>
      <c r="DD17" s="35">
        <f t="shared" si="2"/>
        <v>913.99999999999989</v>
      </c>
      <c r="DE17" s="37" t="s">
        <v>63</v>
      </c>
      <c r="DF17" s="58"/>
      <c r="DG17" s="48"/>
      <c r="DH17" s="48"/>
      <c r="DI17" s="48"/>
    </row>
    <row r="18" spans="1:113" s="1" customFormat="1" ht="15" customHeight="1" x14ac:dyDescent="0.25">
      <c r="A18" s="186">
        <v>41969</v>
      </c>
      <c r="B18" s="63" t="s">
        <v>92</v>
      </c>
      <c r="C18" s="51" t="s">
        <v>64</v>
      </c>
      <c r="D18" s="51" t="s">
        <v>93</v>
      </c>
      <c r="E18" s="75" t="s">
        <v>347</v>
      </c>
      <c r="F18" s="40" t="s">
        <v>106</v>
      </c>
      <c r="G18" s="69" t="s">
        <v>122</v>
      </c>
      <c r="H18" s="52" t="s">
        <v>204</v>
      </c>
      <c r="I18" s="49" t="s">
        <v>327</v>
      </c>
      <c r="J18" s="52" t="s">
        <v>206</v>
      </c>
      <c r="K18" s="49" t="s">
        <v>328</v>
      </c>
      <c r="L18" s="52" t="s">
        <v>140</v>
      </c>
      <c r="M18" s="49" t="s">
        <v>329</v>
      </c>
      <c r="N18" s="52" t="s">
        <v>331</v>
      </c>
      <c r="O18" s="49" t="s">
        <v>332</v>
      </c>
      <c r="P18" s="52" t="s">
        <v>142</v>
      </c>
      <c r="Q18" s="49" t="s">
        <v>333</v>
      </c>
      <c r="R18" s="52" t="s">
        <v>142</v>
      </c>
      <c r="S18" s="49" t="s">
        <v>334</v>
      </c>
      <c r="T18" s="52" t="s">
        <v>144</v>
      </c>
      <c r="U18" s="49" t="s">
        <v>335</v>
      </c>
      <c r="V18" s="52" t="s">
        <v>146</v>
      </c>
      <c r="W18" s="49" t="s">
        <v>336</v>
      </c>
      <c r="X18" s="52" t="s">
        <v>146</v>
      </c>
      <c r="Y18" s="49" t="s">
        <v>337</v>
      </c>
      <c r="Z18" s="52" t="s">
        <v>245</v>
      </c>
      <c r="AA18" s="49" t="s">
        <v>338</v>
      </c>
      <c r="AB18" s="52" t="s">
        <v>160</v>
      </c>
      <c r="AC18" s="49" t="s">
        <v>339</v>
      </c>
      <c r="AD18" s="52" t="s">
        <v>160</v>
      </c>
      <c r="AE18" s="49" t="s">
        <v>340</v>
      </c>
      <c r="AF18" s="52" t="s">
        <v>151</v>
      </c>
      <c r="AG18" s="49" t="s">
        <v>341</v>
      </c>
      <c r="AH18" s="52" t="s">
        <v>151</v>
      </c>
      <c r="AI18" s="49" t="s">
        <v>342</v>
      </c>
      <c r="AJ18" s="52" t="s">
        <v>117</v>
      </c>
      <c r="AK18" s="49" t="s">
        <v>343</v>
      </c>
      <c r="AL18" s="52" t="s">
        <v>153</v>
      </c>
      <c r="AM18" s="49" t="s">
        <v>344</v>
      </c>
      <c r="AN18" s="52" t="s">
        <v>157</v>
      </c>
      <c r="AO18" s="49" t="s">
        <v>345</v>
      </c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9" t="s">
        <v>326</v>
      </c>
      <c r="BI18" s="71"/>
      <c r="BJ18" s="30"/>
      <c r="BK18" s="46"/>
      <c r="BL18" s="30"/>
      <c r="BM18" s="46"/>
      <c r="BN18" s="49" t="s">
        <v>330</v>
      </c>
      <c r="BO18" s="30"/>
      <c r="BP18" s="40"/>
      <c r="BQ18" s="40"/>
      <c r="BR18" s="40"/>
      <c r="BS18" s="40"/>
      <c r="BT18" s="40"/>
      <c r="BU18" s="40"/>
      <c r="BV18" s="40"/>
      <c r="BW18" s="29"/>
      <c r="BX18" s="40"/>
      <c r="BY18" s="40"/>
      <c r="BZ18" s="40"/>
      <c r="CA18" s="40"/>
      <c r="CB18" s="30"/>
      <c r="CC18" s="41">
        <v>30.46</v>
      </c>
      <c r="CD18" s="28">
        <v>0.5</v>
      </c>
      <c r="CE18" s="41">
        <v>0.55000000000000004</v>
      </c>
      <c r="CF18" s="41">
        <v>0.35</v>
      </c>
      <c r="CG18" s="66" t="s">
        <v>351</v>
      </c>
      <c r="CH18" s="67" t="s">
        <v>352</v>
      </c>
      <c r="CI18" s="50"/>
      <c r="CJ18" s="50"/>
      <c r="CK18" s="50"/>
      <c r="CL18" s="76">
        <v>3.9</v>
      </c>
      <c r="CM18" s="76">
        <v>8.6199999999999992</v>
      </c>
      <c r="CN18" s="50"/>
      <c r="CO18" s="198" t="s">
        <v>73</v>
      </c>
      <c r="CP18" s="198"/>
      <c r="CQ18" s="198"/>
      <c r="CR18" s="198"/>
      <c r="CS18" s="198"/>
      <c r="CT18" s="61">
        <v>4.125</v>
      </c>
      <c r="CU18" s="61">
        <v>4.125</v>
      </c>
      <c r="CV18" s="61">
        <v>10.5</v>
      </c>
      <c r="CW18" s="62">
        <f t="shared" si="0"/>
        <v>0.1033935546875</v>
      </c>
      <c r="CX18" s="61">
        <v>1.58</v>
      </c>
      <c r="CY18" s="43" t="s">
        <v>61</v>
      </c>
      <c r="CZ18" s="35">
        <v>1</v>
      </c>
      <c r="DA18" s="35">
        <v>120</v>
      </c>
      <c r="DB18" s="35">
        <v>4</v>
      </c>
      <c r="DC18" s="35">
        <f t="shared" si="1"/>
        <v>480</v>
      </c>
      <c r="DD18" s="35">
        <f t="shared" si="2"/>
        <v>808.40000000000009</v>
      </c>
      <c r="DE18" s="37" t="s">
        <v>63</v>
      </c>
      <c r="DF18" s="35" t="s">
        <v>62</v>
      </c>
      <c r="DG18" s="48"/>
      <c r="DH18" s="48"/>
      <c r="DI18" s="48"/>
    </row>
    <row r="19" spans="1:113" s="1" customFormat="1" ht="15" customHeight="1" x14ac:dyDescent="0.25">
      <c r="A19" s="56"/>
      <c r="B19" s="42"/>
      <c r="C19" s="51"/>
      <c r="D19" s="51"/>
      <c r="E19" s="33"/>
      <c r="F19" s="32"/>
      <c r="G19" s="23"/>
      <c r="H19" s="40"/>
      <c r="I19" s="40"/>
      <c r="J19" s="30"/>
      <c r="K19" s="31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30"/>
      <c r="BI19" s="46"/>
      <c r="BJ19" s="30"/>
      <c r="BK19" s="46"/>
      <c r="BL19" s="30"/>
      <c r="BM19" s="46"/>
      <c r="BN19" s="30"/>
      <c r="BO19" s="30"/>
      <c r="BP19" s="40"/>
      <c r="BQ19" s="40"/>
      <c r="BR19" s="40"/>
      <c r="BS19" s="40"/>
      <c r="BT19" s="40"/>
      <c r="BU19" s="40"/>
      <c r="BV19" s="40"/>
      <c r="BW19" s="29"/>
      <c r="BX19" s="40"/>
      <c r="BY19" s="40"/>
      <c r="BZ19" s="40"/>
      <c r="CA19" s="40"/>
      <c r="CB19" s="30"/>
      <c r="CC19" s="30"/>
      <c r="CD19" s="30"/>
      <c r="CE19" s="30"/>
      <c r="CF19" s="30"/>
      <c r="CG19" s="34"/>
      <c r="CH19" s="34"/>
      <c r="CI19" s="34"/>
      <c r="CJ19" s="34"/>
      <c r="CK19" s="34"/>
      <c r="CL19" s="36"/>
      <c r="CM19" s="36"/>
      <c r="CN19" s="34"/>
      <c r="CO19" s="199"/>
      <c r="CP19" s="200"/>
      <c r="CQ19" s="200"/>
      <c r="CR19" s="200"/>
      <c r="CS19" s="201"/>
      <c r="CT19" s="53"/>
      <c r="CU19" s="53"/>
      <c r="CV19" s="53"/>
      <c r="CW19" s="57"/>
      <c r="CX19" s="37"/>
      <c r="CY19" s="43"/>
      <c r="CZ19" s="37"/>
      <c r="DA19" s="37"/>
      <c r="DB19" s="37"/>
      <c r="DC19" s="35"/>
      <c r="DD19" s="35"/>
      <c r="DE19" s="35"/>
      <c r="DF19" s="35"/>
      <c r="DG19" s="48"/>
      <c r="DH19" s="48"/>
      <c r="DI19" s="48"/>
    </row>
    <row r="20" spans="1:113" s="12" customFormat="1" x14ac:dyDescent="0.25">
      <c r="B20" s="11"/>
      <c r="C20" s="11"/>
      <c r="D20" s="11"/>
      <c r="E20" s="11"/>
      <c r="F20" s="11"/>
      <c r="G20" s="9"/>
      <c r="H20" s="4"/>
      <c r="I20" s="4"/>
      <c r="J20" s="4"/>
      <c r="BH20" s="4"/>
      <c r="BN20" s="4"/>
      <c r="BO20" s="4"/>
      <c r="CG20" s="4"/>
      <c r="CO20" s="8"/>
      <c r="CP20" s="8"/>
      <c r="CQ20" s="8"/>
      <c r="CR20" s="4"/>
      <c r="CS20" s="8"/>
      <c r="CT20" s="8"/>
      <c r="CU20" s="8"/>
      <c r="CV20" s="8"/>
      <c r="CW20" s="4"/>
      <c r="CX20" s="8"/>
      <c r="CY20" s="4"/>
      <c r="CZ20" s="4"/>
      <c r="DE20" s="4"/>
      <c r="DF20" s="9"/>
    </row>
    <row r="21" spans="1:113" ht="7.5" customHeight="1" x14ac:dyDescent="0.25">
      <c r="B21" s="18"/>
      <c r="C21" s="18"/>
      <c r="D21" s="18"/>
      <c r="E21" s="18"/>
      <c r="F21" s="18"/>
      <c r="G21" s="18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19"/>
      <c r="BI21" s="20"/>
      <c r="BJ21" s="20"/>
      <c r="BK21" s="20"/>
      <c r="BL21" s="20"/>
      <c r="BM21" s="20"/>
      <c r="BN21" s="19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19"/>
      <c r="CH21" s="20"/>
      <c r="CI21" s="20"/>
      <c r="CJ21" s="20"/>
      <c r="CK21" s="20"/>
      <c r="CL21" s="20"/>
      <c r="CM21" s="20"/>
      <c r="CN21" s="20"/>
      <c r="CO21" s="21"/>
      <c r="CP21" s="21"/>
      <c r="CQ21" s="21"/>
      <c r="CR21" s="19"/>
      <c r="CS21" s="21"/>
      <c r="CT21" s="21"/>
      <c r="CU21" s="21"/>
      <c r="CV21" s="21"/>
      <c r="CW21" s="19"/>
      <c r="CX21" s="21"/>
      <c r="CY21" s="19"/>
      <c r="CZ21" s="19"/>
      <c r="DA21" s="20"/>
      <c r="DB21" s="20"/>
      <c r="DC21" s="20"/>
      <c r="DD21" s="20"/>
      <c r="DE21" s="19"/>
      <c r="DF21" s="22"/>
      <c r="DG21" s="20"/>
      <c r="DH21" s="12"/>
      <c r="DI21" s="12"/>
    </row>
    <row r="22" spans="1:113" ht="7.5" customHeight="1" x14ac:dyDescent="0.25">
      <c r="B22" s="11"/>
      <c r="C22" s="11"/>
      <c r="D22" s="11"/>
      <c r="E22" s="11"/>
      <c r="F22" s="11"/>
      <c r="G22" s="11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I22" s="12"/>
      <c r="BJ22" s="12"/>
      <c r="BK22" s="12"/>
      <c r="BL22" s="12"/>
      <c r="BM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H22" s="12"/>
      <c r="CI22" s="12"/>
      <c r="CJ22" s="12"/>
      <c r="CK22" s="12"/>
      <c r="CL22" s="12"/>
      <c r="CM22" s="12"/>
      <c r="CN22" s="12"/>
      <c r="CO22" s="8"/>
      <c r="CP22" s="8"/>
      <c r="CQ22" s="8"/>
      <c r="CS22" s="8"/>
      <c r="CT22" s="8"/>
      <c r="CU22" s="8"/>
      <c r="CV22" s="8"/>
      <c r="CX22" s="8"/>
      <c r="DA22" s="12"/>
      <c r="DB22" s="12"/>
      <c r="DC22" s="12"/>
      <c r="DD22" s="12"/>
      <c r="DF22" s="9"/>
      <c r="DG22" s="12"/>
      <c r="DH22" s="12"/>
      <c r="DI22" s="12"/>
    </row>
    <row r="23" spans="1:113" ht="23.25" x14ac:dyDescent="0.25">
      <c r="B23" s="11"/>
      <c r="C23" s="11"/>
      <c r="D23" s="11"/>
      <c r="E23" s="17" t="s">
        <v>65</v>
      </c>
      <c r="G23" s="11"/>
      <c r="BI23" s="12"/>
      <c r="BJ23" s="12"/>
      <c r="BK23" s="12"/>
      <c r="BM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H23" s="12"/>
      <c r="CI23" s="12"/>
      <c r="CJ23" s="12"/>
      <c r="CK23" s="12"/>
      <c r="CL23" s="12"/>
      <c r="CM23" s="12"/>
      <c r="CN23" s="12"/>
      <c r="CO23" s="8"/>
      <c r="CP23" s="8"/>
      <c r="CQ23" s="8"/>
      <c r="CS23" s="8"/>
      <c r="CT23" s="8"/>
      <c r="CU23" s="8"/>
      <c r="CV23" s="8"/>
      <c r="CX23" s="8"/>
      <c r="DA23" s="12"/>
      <c r="DB23" s="12"/>
      <c r="DC23" s="12"/>
      <c r="DD23" s="12"/>
      <c r="DF23" s="9"/>
      <c r="DG23" s="12"/>
      <c r="DH23" s="12"/>
      <c r="DI23" s="12"/>
    </row>
    <row r="24" spans="1:113" s="12" customFormat="1" x14ac:dyDescent="0.25">
      <c r="B24" s="11"/>
      <c r="C24" s="11"/>
      <c r="D24" s="11"/>
      <c r="E24" s="11"/>
      <c r="F24" s="11"/>
      <c r="G24" s="1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8"/>
      <c r="CP24" s="8"/>
      <c r="CQ24" s="8"/>
      <c r="CR24" s="4"/>
      <c r="CS24" s="8"/>
      <c r="CT24" s="8"/>
      <c r="CU24" s="8"/>
      <c r="CV24" s="8"/>
      <c r="CW24" s="4"/>
      <c r="CX24" s="8"/>
      <c r="CY24" s="4"/>
      <c r="CZ24" s="4"/>
      <c r="DA24" s="4"/>
      <c r="DB24" s="4"/>
      <c r="DE24" s="4"/>
      <c r="DF24" s="9"/>
      <c r="DG24" s="4"/>
      <c r="DH24" s="4"/>
      <c r="DI24" s="4"/>
    </row>
    <row r="25" spans="1:113" x14ac:dyDescent="0.25">
      <c r="B25" s="11"/>
      <c r="C25" s="11"/>
      <c r="D25" s="11"/>
      <c r="E25" s="5" t="s">
        <v>66</v>
      </c>
      <c r="F25" s="6" t="s">
        <v>76</v>
      </c>
      <c r="G25" s="6" t="s">
        <v>67</v>
      </c>
      <c r="CO25" s="8"/>
      <c r="CP25" s="8"/>
      <c r="CQ25" s="8"/>
      <c r="CS25" s="8"/>
      <c r="CT25" s="8"/>
      <c r="CU25" s="8"/>
      <c r="CV25" s="8"/>
      <c r="CX25" s="8"/>
      <c r="DC25" s="12"/>
      <c r="DD25" s="12"/>
      <c r="DF25" s="9"/>
    </row>
    <row r="26" spans="1:113" x14ac:dyDescent="0.25">
      <c r="B26" s="54"/>
      <c r="C26" s="13"/>
      <c r="D26" s="36"/>
      <c r="E26" s="55"/>
      <c r="F26" s="41"/>
      <c r="G26" s="41"/>
      <c r="CO26" s="8"/>
      <c r="CP26" s="8"/>
      <c r="CQ26" s="8"/>
      <c r="CS26" s="8"/>
      <c r="CT26" s="8"/>
      <c r="CU26" s="8"/>
      <c r="CV26" s="8"/>
      <c r="CX26" s="8"/>
      <c r="DC26" s="12"/>
      <c r="DD26" s="12"/>
      <c r="DF26" s="9"/>
    </row>
    <row r="27" spans="1:113" x14ac:dyDescent="0.25">
      <c r="B27" s="13"/>
      <c r="C27" s="13"/>
      <c r="D27" s="13"/>
      <c r="E27" s="55"/>
      <c r="F27" s="41"/>
      <c r="G27" s="41"/>
      <c r="CO27" s="8"/>
      <c r="CP27" s="8"/>
      <c r="CQ27" s="8"/>
      <c r="CS27" s="8"/>
      <c r="CT27" s="8"/>
      <c r="CU27" s="8"/>
      <c r="CV27" s="8"/>
      <c r="CX27" s="8"/>
      <c r="DC27" s="12"/>
      <c r="DD27" s="12"/>
      <c r="DF27" s="9"/>
    </row>
    <row r="28" spans="1:113" x14ac:dyDescent="0.25">
      <c r="B28" s="13"/>
      <c r="C28" s="13"/>
      <c r="D28" s="13"/>
      <c r="E28" s="45"/>
      <c r="F28" s="41"/>
      <c r="G28" s="41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I28" s="12"/>
      <c r="BJ28" s="12"/>
      <c r="BK28" s="12"/>
      <c r="BL28" s="12"/>
      <c r="BM28" s="12"/>
      <c r="BR28" s="12"/>
      <c r="BS28" s="12"/>
      <c r="BT28" s="12"/>
      <c r="BU28" s="12"/>
      <c r="BV28" s="12"/>
      <c r="BW28" s="12"/>
      <c r="BZ28" s="12"/>
      <c r="CA28" s="12"/>
      <c r="CB28" s="12"/>
      <c r="CC28" s="12"/>
      <c r="CD28" s="12"/>
      <c r="CE28" s="12"/>
      <c r="CF28" s="12"/>
      <c r="CH28" s="12"/>
      <c r="CI28" s="12"/>
      <c r="CJ28" s="12"/>
      <c r="CK28" s="12"/>
      <c r="CL28" s="12"/>
      <c r="CM28" s="12"/>
      <c r="CN28" s="12"/>
      <c r="CO28" s="8"/>
      <c r="CP28" s="8"/>
      <c r="CQ28" s="8"/>
      <c r="CS28" s="8"/>
      <c r="CT28" s="8"/>
      <c r="CU28" s="8"/>
      <c r="CV28" s="8"/>
      <c r="CX28" s="8"/>
      <c r="DA28" s="12"/>
      <c r="DB28" s="12"/>
      <c r="DC28" s="12"/>
      <c r="DD28" s="12"/>
      <c r="DF28" s="9"/>
      <c r="DG28" s="12"/>
      <c r="DH28" s="12"/>
      <c r="DI28" s="12"/>
    </row>
    <row r="29" spans="1:113" x14ac:dyDescent="0.25">
      <c r="B29" s="11"/>
      <c r="C29" s="11"/>
      <c r="D29" s="11"/>
      <c r="E29" s="11"/>
      <c r="F29" s="11"/>
      <c r="G29" s="11"/>
      <c r="CG29" s="12"/>
      <c r="DD29" s="12"/>
      <c r="DF29" s="9"/>
    </row>
    <row r="30" spans="1:113" ht="7.5" customHeight="1" x14ac:dyDescent="0.25">
      <c r="B30" s="18"/>
      <c r="C30" s="18"/>
      <c r="D30" s="18"/>
      <c r="E30" s="18"/>
      <c r="F30" s="18"/>
      <c r="G30" s="1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I30" s="12"/>
      <c r="BJ30" s="12"/>
      <c r="BK30" s="12"/>
      <c r="BL30" s="12"/>
      <c r="BM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H30" s="12"/>
      <c r="CI30" s="12"/>
      <c r="CJ30" s="12"/>
      <c r="CK30" s="12"/>
      <c r="CL30" s="12"/>
      <c r="CM30" s="12"/>
      <c r="CN30" s="12"/>
      <c r="CO30" s="8"/>
      <c r="CP30" s="8"/>
      <c r="CQ30" s="8"/>
      <c r="CS30" s="8"/>
      <c r="CT30" s="8"/>
      <c r="CU30" s="8"/>
      <c r="CV30" s="8"/>
      <c r="CX30" s="8"/>
      <c r="DA30" s="12"/>
      <c r="DB30" s="12"/>
      <c r="DC30" s="12"/>
      <c r="DD30" s="12"/>
      <c r="DF30" s="9"/>
      <c r="DG30" s="12"/>
      <c r="DH30" s="12"/>
      <c r="DI30" s="12"/>
    </row>
    <row r="31" spans="1:113" ht="7.5" customHeight="1" x14ac:dyDescent="0.25">
      <c r="B31" s="11"/>
      <c r="C31" s="11"/>
      <c r="D31" s="11"/>
      <c r="E31" s="11"/>
      <c r="F31" s="11"/>
      <c r="G31" s="11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I31" s="12"/>
      <c r="BJ31" s="12"/>
      <c r="BK31" s="12"/>
      <c r="BL31" s="12"/>
      <c r="BM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H31" s="12"/>
      <c r="CI31" s="12"/>
      <c r="CJ31" s="12"/>
      <c r="CK31" s="12"/>
      <c r="CL31" s="12"/>
      <c r="CM31" s="12"/>
      <c r="CN31" s="12"/>
      <c r="CO31" s="8"/>
      <c r="CP31" s="8"/>
      <c r="CQ31" s="8"/>
      <c r="CS31" s="8"/>
      <c r="CT31" s="8"/>
      <c r="CU31" s="8"/>
      <c r="CV31" s="8"/>
      <c r="CX31" s="8"/>
      <c r="DA31" s="12"/>
      <c r="DB31" s="12"/>
      <c r="DC31" s="12"/>
      <c r="DD31" s="12"/>
      <c r="DF31" s="9"/>
      <c r="DG31" s="12"/>
      <c r="DH31" s="12"/>
      <c r="DI31" s="12"/>
    </row>
    <row r="32" spans="1:113" ht="23.25" x14ac:dyDescent="0.25">
      <c r="B32" s="11"/>
      <c r="C32" s="11"/>
      <c r="D32" s="11"/>
      <c r="E32" s="26" t="s">
        <v>70</v>
      </c>
      <c r="G32" s="11"/>
      <c r="CG32" s="12"/>
      <c r="DD32" s="12"/>
      <c r="DF32" s="9"/>
    </row>
    <row r="33" spans="2:113" ht="16.5" customHeight="1" x14ac:dyDescent="0.25">
      <c r="B33" s="11"/>
      <c r="C33" s="11"/>
      <c r="D33" s="11"/>
      <c r="E33" s="11"/>
      <c r="F33" s="16"/>
      <c r="G33" s="11"/>
      <c r="CG33" s="12"/>
      <c r="DD33" s="12"/>
      <c r="DF33" s="9"/>
    </row>
    <row r="34" spans="2:113" s="10" customFormat="1" x14ac:dyDescent="0.25">
      <c r="B34" s="4"/>
      <c r="C34" s="4"/>
      <c r="D34" s="4"/>
      <c r="E34" s="5" t="s">
        <v>68</v>
      </c>
      <c r="F34" s="25" t="s">
        <v>69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12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12"/>
      <c r="DE34" s="4"/>
      <c r="DF34" s="4"/>
      <c r="DG34" s="4"/>
      <c r="DH34" s="4"/>
      <c r="DI34" s="4"/>
    </row>
    <row r="35" spans="2:113" ht="36.75" customHeight="1" x14ac:dyDescent="0.25">
      <c r="B35" s="24"/>
      <c r="C35" s="14"/>
      <c r="D35" s="38"/>
      <c r="E35" s="23"/>
      <c r="F35" s="23"/>
      <c r="G35" s="60"/>
      <c r="CG35" s="12"/>
      <c r="DD35" s="12"/>
    </row>
    <row r="36" spans="2:113" x14ac:dyDescent="0.25">
      <c r="B36" s="24"/>
      <c r="C36" s="14"/>
      <c r="D36" s="38"/>
      <c r="E36" s="23"/>
      <c r="F36" s="23"/>
      <c r="G36" s="60"/>
      <c r="BI36" s="12"/>
      <c r="BJ36" s="12"/>
      <c r="BK36" s="12"/>
      <c r="BM36" s="12"/>
      <c r="BO36" s="12"/>
      <c r="BP36" s="12"/>
      <c r="BR36" s="12"/>
      <c r="BS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P36" s="12"/>
      <c r="CQ36" s="12"/>
      <c r="CR36" s="12"/>
      <c r="CS36" s="12"/>
      <c r="CT36" s="12"/>
      <c r="CU36" s="12"/>
      <c r="CV36" s="12"/>
      <c r="CW36" s="12"/>
      <c r="CX36" s="12"/>
      <c r="CZ36" s="12"/>
      <c r="DA36" s="12"/>
      <c r="DB36" s="12"/>
      <c r="DC36" s="12"/>
      <c r="DD36" s="12"/>
      <c r="DE36" s="12"/>
      <c r="DF36" s="9"/>
      <c r="DG36" s="12"/>
      <c r="DH36" s="12"/>
      <c r="DI36" s="12"/>
    </row>
    <row r="37" spans="2:113" s="10" customFormat="1" x14ac:dyDescent="0.25">
      <c r="B37" s="15"/>
      <c r="C37" s="14"/>
      <c r="D37" s="14"/>
      <c r="E37" s="23"/>
      <c r="F37" s="59"/>
      <c r="G37" s="60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</row>
    <row r="38" spans="2:113" s="10" customFormat="1" x14ac:dyDescent="0.25">
      <c r="B38" s="15"/>
      <c r="C38" s="13"/>
      <c r="D38" s="14"/>
      <c r="E38" s="23"/>
      <c r="F38" s="59"/>
      <c r="G38" s="6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</row>
    <row r="39" spans="2:113" s="10" customFormat="1" x14ac:dyDescent="0.25">
      <c r="B39" s="12"/>
      <c r="C39" s="12"/>
      <c r="D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</row>
    <row r="40" spans="2:113" s="10" customFormat="1" x14ac:dyDescent="0.25">
      <c r="B40" s="12"/>
      <c r="C40" s="12"/>
      <c r="D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</row>
    <row r="41" spans="2:113" s="10" customFormat="1" x14ac:dyDescent="0.25">
      <c r="B41" s="12"/>
      <c r="C41" s="12"/>
      <c r="D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</row>
    <row r="42" spans="2:113" s="10" customFormat="1" x14ac:dyDescent="0.25">
      <c r="B42" s="12"/>
      <c r="C42" s="12"/>
      <c r="D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</row>
    <row r="43" spans="2:113" s="10" customFormat="1" x14ac:dyDescent="0.25">
      <c r="B43" s="12"/>
      <c r="C43" s="12"/>
      <c r="D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</row>
    <row r="44" spans="2:113" s="10" customFormat="1" x14ac:dyDescent="0.25">
      <c r="B44" s="12"/>
      <c r="C44" s="12"/>
      <c r="D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</row>
    <row r="45" spans="2:113" s="10" customFormat="1" x14ac:dyDescent="0.25">
      <c r="B45" s="12"/>
      <c r="C45" s="12"/>
      <c r="D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</row>
    <row r="46" spans="2:113" s="10" customFormat="1" x14ac:dyDescent="0.25">
      <c r="B46" s="12"/>
      <c r="C46" s="12"/>
      <c r="D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</row>
    <row r="47" spans="2:113" s="10" customFormat="1" x14ac:dyDescent="0.25">
      <c r="B47" s="12"/>
      <c r="C47" s="12"/>
      <c r="D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</row>
    <row r="48" spans="2:113" s="10" customFormat="1" x14ac:dyDescent="0.25">
      <c r="B48" s="12"/>
      <c r="C48" s="12"/>
      <c r="D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</row>
    <row r="49" spans="2:113" s="10" customFormat="1" x14ac:dyDescent="0.25">
      <c r="B49" s="12"/>
      <c r="C49" s="12"/>
      <c r="D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</row>
    <row r="50" spans="2:113" s="10" customFormat="1" x14ac:dyDescent="0.25">
      <c r="B50" s="12"/>
      <c r="C50" s="12"/>
      <c r="D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</row>
    <row r="51" spans="2:113" s="10" customFormat="1" x14ac:dyDescent="0.25">
      <c r="B51" s="12"/>
      <c r="C51" s="12"/>
      <c r="D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</row>
    <row r="52" spans="2:113" s="10" customFormat="1" x14ac:dyDescent="0.25">
      <c r="B52" s="12"/>
      <c r="C52" s="12"/>
      <c r="D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</row>
    <row r="53" spans="2:113" s="10" customFormat="1" x14ac:dyDescent="0.25">
      <c r="B53" s="12"/>
      <c r="C53" s="12"/>
      <c r="D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</row>
    <row r="54" spans="2:113" s="10" customFormat="1" x14ac:dyDescent="0.25">
      <c r="B54" s="12"/>
      <c r="C54" s="12"/>
      <c r="D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</row>
    <row r="55" spans="2:113" s="10" customFormat="1" x14ac:dyDescent="0.25">
      <c r="B55" s="12"/>
      <c r="C55" s="12"/>
      <c r="D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</row>
    <row r="56" spans="2:113" s="10" customFormat="1" x14ac:dyDescent="0.25">
      <c r="B56" s="12"/>
      <c r="C56" s="12"/>
      <c r="D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</row>
    <row r="57" spans="2:113" s="10" customFormat="1" x14ac:dyDescent="0.25">
      <c r="B57" s="12"/>
      <c r="C57" s="12"/>
      <c r="D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</row>
    <row r="58" spans="2:113" s="10" customFormat="1" x14ac:dyDescent="0.25">
      <c r="B58" s="12"/>
      <c r="C58" s="12"/>
      <c r="D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</row>
    <row r="59" spans="2:113" s="10" customFormat="1" x14ac:dyDescent="0.25">
      <c r="B59" s="12"/>
      <c r="C59" s="12"/>
      <c r="D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</row>
    <row r="60" spans="2:113" s="10" customFormat="1" x14ac:dyDescent="0.25">
      <c r="B60" s="12"/>
      <c r="C60" s="12"/>
      <c r="D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</row>
    <row r="61" spans="2:113" s="10" customFormat="1" x14ac:dyDescent="0.25">
      <c r="B61" s="12"/>
      <c r="C61" s="12"/>
      <c r="D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2:113" s="10" customFormat="1" x14ac:dyDescent="0.25">
      <c r="B62" s="12"/>
      <c r="C62" s="12"/>
      <c r="D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</row>
    <row r="63" spans="2:113" s="10" customFormat="1" x14ac:dyDescent="0.25">
      <c r="B63" s="12"/>
      <c r="C63" s="12"/>
      <c r="D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</row>
    <row r="64" spans="2:113" s="10" customFormat="1" x14ac:dyDescent="0.25">
      <c r="B64" s="12"/>
      <c r="C64" s="12"/>
      <c r="D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</row>
    <row r="65" spans="2:113" s="10" customFormat="1" x14ac:dyDescent="0.25">
      <c r="B65" s="12"/>
      <c r="C65" s="12"/>
      <c r="D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</row>
    <row r="66" spans="2:113" s="10" customFormat="1" x14ac:dyDescent="0.25">
      <c r="B66" s="12"/>
      <c r="C66" s="12"/>
      <c r="D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</row>
    <row r="67" spans="2:113" s="10" customFormat="1" x14ac:dyDescent="0.25">
      <c r="B67" s="12"/>
      <c r="C67" s="12"/>
      <c r="D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</row>
    <row r="68" spans="2:113" s="10" customFormat="1" x14ac:dyDescent="0.25">
      <c r="B68" s="12"/>
      <c r="C68" s="12"/>
      <c r="D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</row>
    <row r="69" spans="2:113" s="10" customFormat="1" x14ac:dyDescent="0.25">
      <c r="B69" s="12"/>
      <c r="C69" s="12"/>
      <c r="D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</row>
    <row r="70" spans="2:113" s="10" customFormat="1" x14ac:dyDescent="0.25">
      <c r="B70" s="12"/>
      <c r="C70" s="12"/>
      <c r="D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</row>
    <row r="71" spans="2:113" s="10" customFormat="1" x14ac:dyDescent="0.25">
      <c r="B71" s="12"/>
      <c r="C71" s="12"/>
      <c r="D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</row>
    <row r="72" spans="2:113" s="10" customFormat="1" x14ac:dyDescent="0.25">
      <c r="B72" s="12"/>
      <c r="C72" s="12"/>
      <c r="D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</row>
    <row r="73" spans="2:113" s="10" customFormat="1" x14ac:dyDescent="0.25">
      <c r="B73" s="12"/>
      <c r="C73" s="12"/>
      <c r="D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</row>
    <row r="74" spans="2:113" s="10" customFormat="1" x14ac:dyDescent="0.25">
      <c r="B74" s="12"/>
      <c r="C74" s="12"/>
      <c r="D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</row>
    <row r="75" spans="2:113" s="10" customFormat="1" x14ac:dyDescent="0.25">
      <c r="B75" s="12"/>
      <c r="C75" s="12"/>
      <c r="D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</row>
    <row r="76" spans="2:113" s="10" customFormat="1" x14ac:dyDescent="0.25">
      <c r="B76" s="12"/>
      <c r="C76" s="12"/>
      <c r="D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</row>
    <row r="77" spans="2:113" s="10" customFormat="1" x14ac:dyDescent="0.25">
      <c r="B77" s="12"/>
      <c r="C77" s="12"/>
      <c r="D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</row>
    <row r="78" spans="2:113" s="10" customFormat="1" x14ac:dyDescent="0.25">
      <c r="B78" s="12"/>
      <c r="C78" s="12"/>
      <c r="D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</row>
    <row r="79" spans="2:113" s="10" customFormat="1" x14ac:dyDescent="0.25">
      <c r="B79" s="12"/>
      <c r="C79" s="12"/>
      <c r="D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</row>
    <row r="80" spans="2:113" s="10" customFormat="1" x14ac:dyDescent="0.25">
      <c r="B80" s="12"/>
      <c r="C80" s="12"/>
      <c r="D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</row>
    <row r="81" spans="2:113" s="10" customFormat="1" x14ac:dyDescent="0.25">
      <c r="B81" s="12"/>
      <c r="C81" s="12"/>
      <c r="D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</row>
    <row r="82" spans="2:113" s="10" customFormat="1" x14ac:dyDescent="0.25">
      <c r="B82" s="12"/>
      <c r="C82" s="12"/>
      <c r="D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</row>
    <row r="83" spans="2:113" s="10" customFormat="1" x14ac:dyDescent="0.25">
      <c r="B83" s="12"/>
      <c r="C83" s="12"/>
      <c r="D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</row>
    <row r="84" spans="2:113" s="10" customFormat="1" x14ac:dyDescent="0.25">
      <c r="B84" s="12"/>
      <c r="C84" s="12"/>
      <c r="D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</row>
    <row r="85" spans="2:113" s="10" customFormat="1" x14ac:dyDescent="0.25">
      <c r="B85" s="12"/>
      <c r="C85" s="12"/>
      <c r="D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</row>
    <row r="86" spans="2:113" s="10" customFormat="1" x14ac:dyDescent="0.25">
      <c r="B86" s="12"/>
      <c r="C86" s="12"/>
      <c r="D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</row>
    <row r="87" spans="2:113" s="10" customFormat="1" x14ac:dyDescent="0.25">
      <c r="B87" s="12"/>
      <c r="C87" s="12"/>
      <c r="D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</row>
    <row r="88" spans="2:113" s="10" customFormat="1" x14ac:dyDescent="0.25">
      <c r="B88" s="12"/>
      <c r="C88" s="12"/>
      <c r="D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</row>
    <row r="89" spans="2:113" s="10" customFormat="1" x14ac:dyDescent="0.25">
      <c r="B89" s="12"/>
      <c r="C89" s="12"/>
      <c r="D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</row>
    <row r="90" spans="2:113" s="10" customFormat="1" x14ac:dyDescent="0.25">
      <c r="B90" s="12"/>
      <c r="C90" s="12"/>
      <c r="D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</row>
    <row r="91" spans="2:113" s="10" customFormat="1" x14ac:dyDescent="0.25">
      <c r="B91" s="12"/>
      <c r="C91" s="12"/>
      <c r="D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</row>
    <row r="92" spans="2:113" s="10" customFormat="1" x14ac:dyDescent="0.25">
      <c r="B92" s="12"/>
      <c r="C92" s="12"/>
      <c r="D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</row>
    <row r="93" spans="2:113" s="10" customFormat="1" x14ac:dyDescent="0.25">
      <c r="B93" s="12"/>
      <c r="C93" s="12"/>
      <c r="D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</row>
    <row r="94" spans="2:113" s="10" customFormat="1" x14ac:dyDescent="0.25">
      <c r="B94" s="12"/>
      <c r="C94" s="12"/>
      <c r="D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</row>
    <row r="95" spans="2:113" s="10" customFormat="1" x14ac:dyDescent="0.25">
      <c r="B95" s="12"/>
      <c r="C95" s="12"/>
      <c r="D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</row>
    <row r="96" spans="2:113" s="10" customFormat="1" x14ac:dyDescent="0.25">
      <c r="B96" s="12"/>
      <c r="C96" s="12"/>
      <c r="D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</row>
    <row r="97" spans="2:113" s="10" customFormat="1" x14ac:dyDescent="0.25">
      <c r="B97" s="12"/>
      <c r="C97" s="12"/>
      <c r="D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</row>
    <row r="98" spans="2:113" s="10" customFormat="1" x14ac:dyDescent="0.25">
      <c r="B98" s="12"/>
      <c r="C98" s="12"/>
      <c r="D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</row>
    <row r="99" spans="2:113" s="10" customFormat="1" x14ac:dyDescent="0.25">
      <c r="B99" s="12"/>
      <c r="C99" s="12"/>
      <c r="D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</row>
    <row r="100" spans="2:113" s="10" customFormat="1" x14ac:dyDescent="0.25">
      <c r="B100" s="12"/>
      <c r="C100" s="12"/>
      <c r="D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</row>
    <row r="101" spans="2:113" s="10" customFormat="1" x14ac:dyDescent="0.25">
      <c r="B101" s="12"/>
      <c r="C101" s="12"/>
      <c r="D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</row>
    <row r="102" spans="2:113" s="10" customFormat="1" x14ac:dyDescent="0.25">
      <c r="B102" s="12"/>
      <c r="C102" s="12"/>
      <c r="D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</row>
    <row r="103" spans="2:113" s="10" customFormat="1" x14ac:dyDescent="0.25">
      <c r="B103" s="12"/>
      <c r="C103" s="12"/>
      <c r="D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</row>
    <row r="104" spans="2:113" s="10" customFormat="1" x14ac:dyDescent="0.25">
      <c r="B104" s="12"/>
      <c r="C104" s="12"/>
      <c r="D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</row>
    <row r="105" spans="2:113" s="10" customFormat="1" x14ac:dyDescent="0.25">
      <c r="B105" s="12"/>
      <c r="C105" s="12"/>
      <c r="D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</row>
    <row r="106" spans="2:113" s="10" customFormat="1" x14ac:dyDescent="0.25">
      <c r="B106" s="12"/>
      <c r="C106" s="12"/>
      <c r="D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</row>
    <row r="107" spans="2:113" s="10" customFormat="1" x14ac:dyDescent="0.25">
      <c r="B107" s="12"/>
      <c r="C107" s="12"/>
      <c r="D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</row>
    <row r="108" spans="2:113" s="10" customFormat="1" x14ac:dyDescent="0.25">
      <c r="B108" s="12"/>
      <c r="C108" s="12"/>
      <c r="D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</row>
    <row r="109" spans="2:113" s="10" customFormat="1" x14ac:dyDescent="0.25">
      <c r="B109" s="12"/>
      <c r="C109" s="12"/>
      <c r="D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</row>
    <row r="110" spans="2:113" s="10" customFormat="1" x14ac:dyDescent="0.25">
      <c r="B110" s="12"/>
      <c r="C110" s="12"/>
      <c r="D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</row>
    <row r="111" spans="2:113" s="10" customFormat="1" x14ac:dyDescent="0.25">
      <c r="B111" s="12"/>
      <c r="C111" s="12"/>
      <c r="D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</row>
    <row r="112" spans="2:113" s="10" customFormat="1" x14ac:dyDescent="0.25">
      <c r="B112" s="12"/>
      <c r="C112" s="12"/>
      <c r="D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</row>
    <row r="113" spans="2:113" s="10" customFormat="1" x14ac:dyDescent="0.25">
      <c r="B113" s="12"/>
      <c r="C113" s="12"/>
      <c r="D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</row>
    <row r="114" spans="2:113" s="10" customFormat="1" x14ac:dyDescent="0.25">
      <c r="B114" s="12"/>
      <c r="C114" s="12"/>
      <c r="D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</row>
    <row r="115" spans="2:113" s="10" customFormat="1" x14ac:dyDescent="0.25">
      <c r="B115" s="12"/>
      <c r="C115" s="12"/>
      <c r="D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</row>
    <row r="116" spans="2:113" s="10" customFormat="1" x14ac:dyDescent="0.25">
      <c r="B116" s="12"/>
      <c r="C116" s="12"/>
      <c r="D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</row>
    <row r="117" spans="2:113" s="10" customFormat="1" x14ac:dyDescent="0.25">
      <c r="B117" s="12"/>
      <c r="C117" s="12"/>
      <c r="D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</row>
    <row r="118" spans="2:113" s="10" customFormat="1" x14ac:dyDescent="0.25">
      <c r="B118" s="12"/>
      <c r="C118" s="12"/>
      <c r="D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</row>
    <row r="119" spans="2:113" s="10" customFormat="1" x14ac:dyDescent="0.25">
      <c r="B119" s="12"/>
      <c r="C119" s="12"/>
      <c r="D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</row>
    <row r="120" spans="2:113" s="10" customFormat="1" x14ac:dyDescent="0.25">
      <c r="B120" s="12"/>
      <c r="C120" s="12"/>
      <c r="D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</row>
    <row r="121" spans="2:113" s="10" customFormat="1" x14ac:dyDescent="0.25">
      <c r="B121" s="12"/>
      <c r="C121" s="12"/>
      <c r="D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</row>
    <row r="122" spans="2:113" s="10" customFormat="1" x14ac:dyDescent="0.25">
      <c r="B122" s="12"/>
      <c r="C122" s="12"/>
      <c r="D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</row>
    <row r="123" spans="2:113" s="10" customFormat="1" x14ac:dyDescent="0.25">
      <c r="B123" s="12"/>
      <c r="C123" s="12"/>
      <c r="D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</row>
    <row r="124" spans="2:113" s="10" customFormat="1" x14ac:dyDescent="0.25">
      <c r="B124" s="12"/>
      <c r="C124" s="12"/>
      <c r="D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</row>
    <row r="125" spans="2:113" s="10" customFormat="1" x14ac:dyDescent="0.25">
      <c r="B125" s="12"/>
      <c r="C125" s="12"/>
      <c r="D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</row>
    <row r="126" spans="2:113" s="10" customFormat="1" x14ac:dyDescent="0.25">
      <c r="B126" s="12"/>
      <c r="C126" s="12"/>
      <c r="D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</row>
    <row r="127" spans="2:113" s="10" customFormat="1" x14ac:dyDescent="0.25">
      <c r="B127" s="12"/>
      <c r="C127" s="12"/>
      <c r="D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</row>
    <row r="128" spans="2:113" s="10" customFormat="1" x14ac:dyDescent="0.25">
      <c r="B128" s="12"/>
      <c r="C128" s="12"/>
      <c r="D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</row>
    <row r="129" spans="2:113" s="10" customFormat="1" x14ac:dyDescent="0.25">
      <c r="B129" s="12"/>
      <c r="C129" s="12"/>
      <c r="D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</row>
    <row r="130" spans="2:113" s="10" customFormat="1" x14ac:dyDescent="0.25">
      <c r="B130" s="12"/>
      <c r="C130" s="12"/>
      <c r="D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</row>
    <row r="131" spans="2:113" s="10" customFormat="1" x14ac:dyDescent="0.25">
      <c r="B131" s="12"/>
      <c r="C131" s="12"/>
      <c r="D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</row>
    <row r="132" spans="2:113" s="10" customFormat="1" x14ac:dyDescent="0.25">
      <c r="B132" s="12"/>
      <c r="C132" s="12"/>
      <c r="D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</row>
    <row r="133" spans="2:113" s="10" customFormat="1" x14ac:dyDescent="0.25">
      <c r="B133" s="12"/>
      <c r="C133" s="12"/>
      <c r="D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</row>
    <row r="134" spans="2:113" s="10" customFormat="1" x14ac:dyDescent="0.25">
      <c r="B134" s="12"/>
      <c r="C134" s="12"/>
      <c r="D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</row>
    <row r="135" spans="2:113" s="10" customFormat="1" x14ac:dyDescent="0.25">
      <c r="B135" s="12"/>
      <c r="C135" s="12"/>
      <c r="D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</row>
    <row r="136" spans="2:113" s="10" customFormat="1" x14ac:dyDescent="0.25">
      <c r="B136" s="12"/>
      <c r="C136" s="12"/>
      <c r="D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</row>
    <row r="137" spans="2:113" s="10" customFormat="1" x14ac:dyDescent="0.25">
      <c r="B137" s="12"/>
      <c r="C137" s="12"/>
      <c r="D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</row>
    <row r="138" spans="2:113" s="10" customFormat="1" x14ac:dyDescent="0.25">
      <c r="B138" s="12"/>
      <c r="C138" s="12"/>
      <c r="D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</row>
    <row r="139" spans="2:113" s="10" customFormat="1" x14ac:dyDescent="0.25">
      <c r="B139" s="12"/>
      <c r="C139" s="12"/>
      <c r="D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</row>
    <row r="140" spans="2:113" s="10" customFormat="1" x14ac:dyDescent="0.25">
      <c r="B140" s="12"/>
      <c r="C140" s="12"/>
      <c r="D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</row>
    <row r="141" spans="2:113" s="10" customFormat="1" x14ac:dyDescent="0.25">
      <c r="B141" s="12"/>
      <c r="C141" s="12"/>
      <c r="D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</row>
  </sheetData>
  <sheetProtection password="E433" sheet="1" objects="1" scenarios="1"/>
  <mergeCells count="23">
    <mergeCell ref="A4:E4"/>
    <mergeCell ref="F4:BG4"/>
    <mergeCell ref="CC4:CF4"/>
    <mergeCell ref="CY4:DF4"/>
    <mergeCell ref="CO19:CS19"/>
    <mergeCell ref="BH4:CB4"/>
    <mergeCell ref="CG4:CH4"/>
    <mergeCell ref="CI4:CN4"/>
    <mergeCell ref="CO4:CS4"/>
    <mergeCell ref="CT4:CX4"/>
    <mergeCell ref="CO16:CS16"/>
    <mergeCell ref="CO15:CS15"/>
    <mergeCell ref="CO17:CS17"/>
    <mergeCell ref="CO14:CS14"/>
    <mergeCell ref="CO11:CS11"/>
    <mergeCell ref="CO6:CS6"/>
    <mergeCell ref="CO7:CS7"/>
    <mergeCell ref="CO8:CS8"/>
    <mergeCell ref="CO18:CS18"/>
    <mergeCell ref="CO9:CS9"/>
    <mergeCell ref="CO10:CS10"/>
    <mergeCell ref="CO12:CS12"/>
    <mergeCell ref="CO13:CS13"/>
  </mergeCells>
  <pageMargins left="0.25" right="0.25" top="0.5" bottom="0.75" header="0.25" footer="0.25"/>
  <pageSetup orientation="landscape" verticalDpi="598" r:id="rId1"/>
  <headerFooter>
    <oddFooter>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Mar 4</vt:lpstr>
      <vt:lpstr>Feb 5</vt:lpstr>
      <vt:lpstr>Nov 26</vt:lpstr>
      <vt:lpstr>'Feb 5'!Print_Area</vt:lpstr>
      <vt:lpstr>'Mar 4'!Print_Area</vt:lpstr>
      <vt:lpstr>'Nov 26'!Print_Area</vt:lpstr>
      <vt:lpstr>'Feb 5'!Print_Titles</vt:lpstr>
      <vt:lpstr>'Mar 4'!Print_Titles</vt:lpstr>
      <vt:lpstr>'Nov 26'!Print_Titles</vt:lpstr>
    </vt:vector>
  </TitlesOfParts>
  <Company>Honeywell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Gobrogge, Layne</dc:creator>
  <cp:lastModifiedBy>Rick J. Clay</cp:lastModifiedBy>
  <cp:lastPrinted>2014-06-05T18:52:12Z</cp:lastPrinted>
  <dcterms:created xsi:type="dcterms:W3CDTF">2011-05-02T14:58:46Z</dcterms:created>
  <dcterms:modified xsi:type="dcterms:W3CDTF">2015-07-24T13:11:06Z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FRAM New Product Summary - May 2011.xlsx</vt:lpwstr>
  </property>
</Properties>
</file>